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Password="FE18" lockStructure="1"/>
  <bookViews>
    <workbookView xWindow="0" yWindow="0" windowWidth="19200" windowHeight="7470"/>
  </bookViews>
  <sheets>
    <sheet name="海外居住者のための収入等申告書" sheetId="1" r:id="rId1"/>
    <sheet name="記入例" sheetId="11" r:id="rId2"/>
    <sheet name="レート表" sheetId="2" state="hidden" r:id="rId3"/>
    <sheet name="計算シート" sheetId="3" state="hidden" r:id="rId4"/>
    <sheet name="T11所得区分" sheetId="5" state="hidden" r:id="rId5"/>
    <sheet name="T12給与所得" sheetId="6" state="hidden" r:id="rId6"/>
    <sheet name="T13人的控除" sheetId="7" state="hidden" r:id="rId7"/>
    <sheet name="T15調整控除" sheetId="9" state="hidden" r:id="rId8"/>
    <sheet name="T16税率等" sheetId="10" state="hidden" r:id="rId9"/>
  </sheets>
  <definedNames>
    <definedName name="_xlnm.Print_Area" localSheetId="0">海外居住者のための収入等申告書!$A$1:$K$71</definedName>
    <definedName name="_xlnm.Print_Area" localSheetId="1">記入例!$A$1:$V$71</definedName>
  </definedNames>
  <calcPr calcId="152511"/>
</workbook>
</file>

<file path=xl/calcChain.xml><?xml version="1.0" encoding="utf-8"?>
<calcChain xmlns="http://schemas.openxmlformats.org/spreadsheetml/2006/main">
  <c r="I22" i="1" l="1"/>
  <c r="I23" i="11" l="1"/>
  <c r="I22" i="11"/>
  <c r="I21" i="11"/>
  <c r="I20" i="11"/>
  <c r="I23" i="1" l="1"/>
  <c r="I20" i="1" l="1"/>
  <c r="I21" i="1"/>
  <c r="D13" i="2" l="1"/>
  <c r="I41" i="11" l="1"/>
  <c r="E41" i="11"/>
  <c r="I39" i="11"/>
  <c r="E39" i="11"/>
  <c r="I37" i="11"/>
  <c r="E37" i="11"/>
  <c r="A34" i="11"/>
  <c r="H26" i="11"/>
  <c r="H35" i="11" s="1"/>
  <c r="E24" i="11"/>
  <c r="E22" i="11"/>
  <c r="H43" i="11" l="1"/>
  <c r="H27" i="11"/>
  <c r="A34" i="1"/>
  <c r="H26" i="1"/>
  <c r="H43" i="1" s="1"/>
  <c r="D6" i="3"/>
  <c r="D41" i="3" s="1"/>
  <c r="D4" i="3"/>
  <c r="D2" i="3"/>
  <c r="D1" i="3"/>
  <c r="C8" i="3"/>
  <c r="D8" i="3" s="1"/>
  <c r="H71" i="1" l="1"/>
  <c r="H71" i="11"/>
  <c r="D40" i="3"/>
  <c r="H35" i="1"/>
  <c r="H27" i="1"/>
  <c r="B16" i="3"/>
  <c r="B15" i="3"/>
  <c r="B25" i="3"/>
  <c r="B24" i="3"/>
  <c r="B21" i="3"/>
  <c r="B6" i="3"/>
  <c r="B2" i="3"/>
  <c r="E24" i="1"/>
  <c r="E22" i="1"/>
  <c r="H70" i="1" l="1"/>
  <c r="H70" i="11"/>
  <c r="B23" i="3"/>
  <c r="B3" i="3"/>
  <c r="B7" i="3" s="1"/>
  <c r="D5" i="3"/>
  <c r="C6" i="3"/>
  <c r="C41" i="3" s="1"/>
  <c r="C4" i="3"/>
  <c r="C5" i="3" s="1"/>
  <c r="I39" i="1"/>
  <c r="I41" i="1"/>
  <c r="E41" i="1"/>
  <c r="E39" i="1"/>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14" i="2"/>
  <c r="V14" i="2"/>
  <c r="D14" i="3"/>
  <c r="D13" i="3"/>
  <c r="C21" i="3"/>
  <c r="C14" i="3"/>
  <c r="C13" i="3"/>
  <c r="B18" i="3" l="1"/>
  <c r="B30" i="3" s="1"/>
  <c r="D34" i="3"/>
  <c r="B26" i="3"/>
  <c r="B27" i="3" s="1"/>
  <c r="D71" i="1"/>
  <c r="D71" i="11"/>
  <c r="D3" i="3"/>
  <c r="D23" i="3"/>
  <c r="C35" i="3"/>
  <c r="C34" i="3"/>
  <c r="C36" i="3"/>
  <c r="D35" i="3"/>
  <c r="D36" i="3"/>
  <c r="D12" i="3" s="1"/>
  <c r="D21" i="3"/>
  <c r="I37" i="1"/>
  <c r="N13" i="2"/>
  <c r="E37" i="1"/>
  <c r="O13"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14" i="2"/>
  <c r="B28" i="3" l="1"/>
  <c r="B31" i="3"/>
  <c r="C2" i="3"/>
  <c r="C23" i="3" s="1"/>
  <c r="D37" i="3"/>
  <c r="D39" i="3"/>
  <c r="D38" i="3" s="1"/>
  <c r="C37" i="3"/>
  <c r="C39" i="3"/>
  <c r="C38" i="3" s="1"/>
  <c r="C12" i="3"/>
  <c r="D11" i="3"/>
  <c r="C11" i="3"/>
  <c r="D7" i="3"/>
  <c r="B33" i="3" l="1"/>
  <c r="B32" i="3"/>
  <c r="C3" i="3"/>
  <c r="C7" i="3" s="1"/>
  <c r="C40" i="3"/>
  <c r="D70" i="1" s="1"/>
  <c r="D68" i="11" l="1"/>
  <c r="C19" i="3"/>
  <c r="C18" i="3" s="1"/>
  <c r="C25" i="3" s="1"/>
  <c r="C20" i="3"/>
  <c r="D68" i="1"/>
  <c r="D70" i="11"/>
  <c r="D9" i="3"/>
  <c r="C17" i="3" s="1"/>
  <c r="C9" i="3"/>
  <c r="D17" i="3" s="1"/>
  <c r="D25" i="3"/>
  <c r="C15" i="3" l="1"/>
  <c r="C29" i="3"/>
  <c r="D15" i="3"/>
  <c r="C10" i="3"/>
  <c r="D10" i="3"/>
  <c r="C16" i="3"/>
  <c r="C22" i="3"/>
  <c r="C24" i="3" s="1"/>
  <c r="D16" i="3"/>
  <c r="D29" i="3"/>
  <c r="D22" i="3"/>
  <c r="D24" i="3" s="1"/>
  <c r="D33" i="3" s="1"/>
  <c r="D30" i="3" l="1"/>
  <c r="C30" i="3"/>
  <c r="D26" i="3"/>
  <c r="D27" i="3" s="1"/>
  <c r="D28" i="3" s="1"/>
  <c r="C26" i="3"/>
  <c r="C27" i="3" s="1"/>
  <c r="C28" i="3" s="1"/>
  <c r="D31" i="3" l="1"/>
  <c r="D32" i="3" s="1"/>
  <c r="H69" i="11" s="1"/>
  <c r="C31" i="3"/>
  <c r="C32" i="3" s="1"/>
  <c r="C33" i="3" l="1"/>
  <c r="H69" i="1"/>
  <c r="D69" i="1" l="1"/>
  <c r="D69" i="11"/>
</calcChain>
</file>

<file path=xl/sharedStrings.xml><?xml version="1.0" encoding="utf-8"?>
<sst xmlns="http://schemas.openxmlformats.org/spreadsheetml/2006/main" count="1123" uniqueCount="526">
  <si>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</si>
  <si>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</si>
  <si>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</si>
  <si>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</si>
  <si>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</si>
  <si>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</si>
  <si>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</si>
  <si>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</si>
  <si>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</si>
  <si>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報告省令レート（平成３１年１月分）</t>
    <rPh sb="12" eb="13">
      <t>ネン</t>
    </rPh>
    <rPh sb="14" eb="15">
      <t>ガツ</t>
    </rPh>
    <phoneticPr fontId="4"/>
  </si>
  <si>
    <t>日本銀行国際局</t>
    <phoneticPr fontId="4"/>
  </si>
  <si>
    <t xml:space="preserve">  「外国為替の取引等の報告に関する省令」第35条第2号に基づき財務大臣</t>
    <rPh sb="32" eb="34">
      <t>ザイム</t>
    </rPh>
    <phoneticPr fontId="4"/>
  </si>
  <si>
    <t xml:space="preserve">  が定める相場（アメリカ合衆国通貨以外の通貨とアメリカ合衆国通貨との間</t>
    <phoneticPr fontId="4"/>
  </si>
  <si>
    <t xml:space="preserve">  の換算）について</t>
  </si>
  <si>
    <t xml:space="preserve"> [平成３１年１月中において適用]</t>
    <rPh sb="9" eb="10">
      <t>チュウ</t>
    </rPh>
    <phoneticPr fontId="4"/>
  </si>
  <si>
    <t>財務大臣公示</t>
    <rPh sb="0" eb="2">
      <t>ザイム</t>
    </rPh>
    <phoneticPr fontId="4"/>
  </si>
  <si>
    <t>円 (</t>
    <phoneticPr fontId="4"/>
  </si>
  <si>
    <t xml:space="preserve"> JPY)</t>
    <phoneticPr fontId="4"/>
  </si>
  <si>
    <t>カナダ・ドル (1 CAD)</t>
    <phoneticPr fontId="4"/>
  </si>
  <si>
    <t>中国元 (1 CNY)</t>
    <phoneticPr fontId="4"/>
  </si>
  <si>
    <t>スウェーデン・クローネ (1 SEK)</t>
    <phoneticPr fontId="4"/>
  </si>
  <si>
    <t>0.110</t>
    <phoneticPr fontId="4"/>
  </si>
  <si>
    <t>スイス・フラン (1 CHF)</t>
    <phoneticPr fontId="4"/>
  </si>
  <si>
    <t>スターリング・ポンド (1 GBP)</t>
    <phoneticPr fontId="4"/>
  </si>
  <si>
    <t>ユーロ (1 EUR)</t>
    <phoneticPr fontId="4"/>
  </si>
  <si>
    <t>アラブ首長国連邦ディルハム (1 AED)</t>
    <phoneticPr fontId="4"/>
  </si>
  <si>
    <t>アルゼンチン・ペソ (1 ARS)</t>
    <phoneticPr fontId="4"/>
  </si>
  <si>
    <t>イスラエル・シェケル (1 ILS)</t>
    <phoneticPr fontId="4"/>
  </si>
  <si>
    <t>0.270</t>
    <phoneticPr fontId="4"/>
  </si>
  <si>
    <t xml:space="preserve">イラン・リアル (1 IRR) </t>
    <phoneticPr fontId="4"/>
  </si>
  <si>
    <t>インド・ルピー (1 INR)</t>
    <phoneticPr fontId="4"/>
  </si>
  <si>
    <t>インドネシア・ルピア (100 IDR)</t>
    <phoneticPr fontId="4"/>
  </si>
  <si>
    <t>オーストラリア・ドル (1 AUD)</t>
    <phoneticPr fontId="4"/>
  </si>
  <si>
    <t>オマーン・リアル (1 OMR)</t>
    <phoneticPr fontId="4"/>
  </si>
  <si>
    <t>2.60</t>
    <phoneticPr fontId="4"/>
  </si>
  <si>
    <t>カタール・リアル (1 QAR)</t>
    <phoneticPr fontId="4"/>
  </si>
  <si>
    <t>韓国ウォン (100 KRW)</t>
    <phoneticPr fontId="4"/>
  </si>
  <si>
    <t>カンボジア・リエル (100 KHR)</t>
    <phoneticPr fontId="4"/>
  </si>
  <si>
    <t>クウェート・ディナール (1 KWD)</t>
    <phoneticPr fontId="4"/>
  </si>
  <si>
    <t>ケニア・シリング (1 KES)</t>
    <phoneticPr fontId="4"/>
  </si>
  <si>
    <t>コロンビア・ペソ (100 COP)</t>
    <phoneticPr fontId="4"/>
  </si>
  <si>
    <t>サウジアラビア・リアル (1 SAR)</t>
    <phoneticPr fontId="4"/>
  </si>
  <si>
    <t>シンガポール・ドル(1 SGD)</t>
    <phoneticPr fontId="4"/>
  </si>
  <si>
    <t>新台湾ドル (100 TWD)</t>
    <phoneticPr fontId="4"/>
  </si>
  <si>
    <t>スリランカ・ルピー (100 LKR)</t>
    <phoneticPr fontId="4"/>
  </si>
  <si>
    <t>セーシェル・ルピー (1 SCR)</t>
    <phoneticPr fontId="4"/>
  </si>
  <si>
    <t>タイ・バーツ (100 THB)</t>
    <phoneticPr fontId="4"/>
  </si>
  <si>
    <t>タヒチ・パシフィックフラン (100 XPF)</t>
    <phoneticPr fontId="4"/>
  </si>
  <si>
    <t>チェコ・コルナ (1 CZK)</t>
    <phoneticPr fontId="4"/>
  </si>
  <si>
    <t>チリ・ペソ (100 CLP)</t>
    <phoneticPr fontId="4"/>
  </si>
  <si>
    <t>デンマーク・クローネ (1 DKK)</t>
    <phoneticPr fontId="4"/>
  </si>
  <si>
    <t>トリニダード・トバゴ・ドル (1 TTD)</t>
    <phoneticPr fontId="4"/>
  </si>
  <si>
    <t>トルコ・リラ (1 TRY)</t>
    <phoneticPr fontId="4"/>
  </si>
  <si>
    <t>ナイジェリア・ナイラ (1 NGN)</t>
    <phoneticPr fontId="4"/>
  </si>
  <si>
    <t>ニュージーランド・ドル (1 NZD)</t>
    <phoneticPr fontId="4"/>
  </si>
  <si>
    <t>ノルウェー・クローネ (1 NOK)</t>
    <phoneticPr fontId="4"/>
  </si>
  <si>
    <t>パキスタン・ルピー (1 PKR)</t>
    <phoneticPr fontId="4"/>
  </si>
  <si>
    <t>バヌアツ・バツ (100 VUV)</t>
    <phoneticPr fontId="4"/>
  </si>
  <si>
    <t xml:space="preserve">  〃</t>
    <phoneticPr fontId="4"/>
  </si>
  <si>
    <t>パプアニューギニア・キナ (1 PGK)</t>
    <phoneticPr fontId="4"/>
  </si>
  <si>
    <t>バーレーン・ディナール (1 BHD)</t>
    <phoneticPr fontId="4"/>
  </si>
  <si>
    <t>ハンガリー・フォリント (100 HUF)</t>
    <phoneticPr fontId="4"/>
  </si>
  <si>
    <t>バングラデシュ・タカ (100 BDT)</t>
    <phoneticPr fontId="4"/>
  </si>
  <si>
    <t>フィジー・ドル (1 FJD)</t>
    <phoneticPr fontId="4"/>
  </si>
  <si>
    <t>フィリピン・ペソ (1 PHP)</t>
    <phoneticPr fontId="4"/>
  </si>
  <si>
    <t>0.0190</t>
    <phoneticPr fontId="4"/>
  </si>
  <si>
    <t>ブラジル・レアル (1 BRL)</t>
    <phoneticPr fontId="4"/>
  </si>
  <si>
    <t>ブルネイ・ドル (1 BND)</t>
    <phoneticPr fontId="4"/>
  </si>
  <si>
    <t>ベトナム・ドン (100 VND)</t>
    <phoneticPr fontId="4"/>
  </si>
  <si>
    <t>ベネズエラ・ボリーバル (1 VES)</t>
    <phoneticPr fontId="4"/>
  </si>
  <si>
    <t>ペルー・ヌエボ・ソル (1 PEN)</t>
    <phoneticPr fontId="4"/>
  </si>
  <si>
    <t>ポーランド・ズロチ (1 PLN)</t>
    <phoneticPr fontId="4"/>
  </si>
  <si>
    <t>香港ドル (1 HKD)</t>
    <phoneticPr fontId="4"/>
  </si>
  <si>
    <t>マレーシア・リンギット (1 MYR)</t>
    <phoneticPr fontId="4"/>
  </si>
  <si>
    <t>南アフリカ・ラント (1 ZAR)</t>
    <phoneticPr fontId="4"/>
  </si>
  <si>
    <t>0.0710</t>
    <phoneticPr fontId="4"/>
  </si>
  <si>
    <t>ミャンマー・チャット (1 MMK)</t>
    <phoneticPr fontId="4"/>
  </si>
  <si>
    <t>メキシコ・ペソ (1 MXN)</t>
    <phoneticPr fontId="4"/>
  </si>
  <si>
    <t>モーリシャス・ルピー (1 MUR)</t>
    <phoneticPr fontId="4"/>
  </si>
  <si>
    <t>モロッコ・ディルハム (1 MAD)</t>
    <phoneticPr fontId="4"/>
  </si>
  <si>
    <t>ヨルダン・ディナール (1 JOD)</t>
    <phoneticPr fontId="4"/>
  </si>
  <si>
    <t>ラオス・キップ (100 LAK)</t>
    <phoneticPr fontId="4"/>
  </si>
  <si>
    <t>ルーマニア・レイ (1 RON)</t>
    <phoneticPr fontId="4"/>
  </si>
  <si>
    <t>ルワンダ・フラン (100 RWF)</t>
    <phoneticPr fontId="4"/>
  </si>
  <si>
    <t>ロシア・ルーブル (1 RUB)</t>
    <phoneticPr fontId="4"/>
  </si>
  <si>
    <t>0.0150</t>
    <phoneticPr fontId="4"/>
  </si>
  <si>
    <t>上記以外の外国通貨</t>
    <phoneticPr fontId="4"/>
  </si>
  <si>
    <t>当該外国通貨のアメリカ合衆国通貨に対する市場実勢</t>
  </si>
  <si>
    <t>（平成30年11月中における実勢相場の平均値）</t>
    <phoneticPr fontId="4"/>
  </si>
  <si>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</si>
  <si>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</si>
  <si>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</si>
  <si>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</si>
  <si>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</si>
  <si>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</si>
  <si>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</si>
  <si>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</si>
  <si>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</si>
  <si>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</si>
  <si>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</si>
  <si>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</si>
  <si>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</si>
  <si>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</si>
  <si>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</si>
  <si>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</si>
  <si>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</si>
  <si>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</si>
  <si>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</si>
  <si>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</si>
  <si>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</si>
  <si>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</si>
  <si>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</si>
  <si>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</si>
  <si>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</si>
  <si>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</si>
  <si>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</si>
  <si>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</si>
  <si>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</si>
  <si>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</si>
  <si>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</si>
  <si>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</si>
  <si>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</si>
  <si>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</si>
  <si>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寡婦である</t>
    <rPh sb="0" eb="2">
      <t>カフ</t>
    </rPh>
    <phoneticPr fontId="2"/>
  </si>
  <si>
    <t>寡夫である</t>
    <rPh sb="0" eb="2">
      <t>カフ</t>
    </rPh>
    <phoneticPr fontId="2"/>
  </si>
  <si>
    <t>歳</t>
    <rPh sb="0" eb="1">
      <t>サイ</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</si>
  <si>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</si>
  <si>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</si>
  <si>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</si>
  <si>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</si>
  <si>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</si>
  <si>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</si>
  <si>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</si>
  <si>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</si>
  <si>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</si>
  <si>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</si>
  <si>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</si>
  <si>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</si>
  <si>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</si>
  <si>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</si>
  <si>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</si>
  <si>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</si>
  <si>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</si>
  <si>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</si>
  <si>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</si>
  <si>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</si>
  <si>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</si>
  <si>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</si>
  <si>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</si>
  <si>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</si>
  <si>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</si>
  <si>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</si>
  <si>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</si>
  <si>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</si>
  <si>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</si>
  <si>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</si>
  <si>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</si>
  <si>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</si>
  <si>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</si>
  <si>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給与収入金額-650000</t>
    <rPh sb="0" eb="1">
      <t>キュウヨ</t>
    </rPh>
    <rPh sb="1" eb="3">
      <t>シュウニュウ</t>
    </rPh>
    <rPh sb="3" eb="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</si>
  <si>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</si>
  <si>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</si>
  <si>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</si>
  <si>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</si>
  <si>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</si>
  <si>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</si>
  <si>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</si>
  <si>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</si>
  <si>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給与収入金額*0.9-1200000</t>
    <rPh sb="0" eb="1">
      <t>キュウヨ</t>
    </rPh>
    <rPh sb="1" eb="3">
      <t>シュウニュウ</t>
    </rPh>
    <rPh sb="3" eb="5">
      <t>キンガク</t>
    </rPh>
    <phoneticPr fontId="2"/>
  </si>
  <si>
    <t>10000000未満の給与所得金額</t>
    <rPh sb="8" eb="10">
      <t>ミマン</t>
    </rPh>
    <rPh sb="11" eb="13">
      <t>キュウヨ</t>
    </rPh>
    <rPh sb="13" eb="15">
      <t>ショトク</t>
    </rPh>
    <rPh sb="15" eb="17">
      <t>キンガク</t>
    </rPh>
    <phoneticPr fontId="2"/>
  </si>
  <si>
    <t>給与収入金額-2200000</t>
    <rPh sb="0" eb="1">
      <t>キュウヨ</t>
    </rPh>
    <rPh sb="1" eb="3">
      <t>シュウニュウ</t>
    </rPh>
    <rPh sb="3" eb="5">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</si>
  <si>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</si>
  <si>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</si>
  <si>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</si>
  <si>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</si>
  <si>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</si>
  <si>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</si>
  <si>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</si>
  <si>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</si>
  <si>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</si>
  <si>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</si>
  <si>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</si>
  <si>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</si>
  <si>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</si>
  <si>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</si>
  <si>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</si>
  <si>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</si>
  <si>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</si>
  <si>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</si>
  <si>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</si>
  <si>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</si>
  <si>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</si>
  <si>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</si>
  <si>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</si>
  <si>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</si>
  <si>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</si>
  <si>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</si>
  <si>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</si>
  <si>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</si>
  <si>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</si>
  <si>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</si>
  <si>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</si>
  <si>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</si>
  <si>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</si>
  <si>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</si>
  <si>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</si>
  <si>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</si>
  <si>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</si>
  <si>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</si>
  <si>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</si>
  <si>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</si>
  <si>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</si>
  <si>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</si>
  <si>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</si>
  <si>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</si>
  <si>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</si>
  <si>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</si>
  <si>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</si>
  <si>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</si>
  <si>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</si>
  <si>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</si>
  <si>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</si>
  <si>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</si>
  <si>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</si>
  <si>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</si>
  <si>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</si>
  <si>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</si>
  <si>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</si>
  <si>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</si>
  <si>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</si>
  <si>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</si>
  <si>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</si>
  <si>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</si>
  <si>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</si>
  <si>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</si>
  <si>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</si>
  <si>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</si>
  <si>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</si>
  <si>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</si>
  <si>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</si>
  <si>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</si>
  <si>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</si>
  <si>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</si>
  <si>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</si>
  <si>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</si>
  <si>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</si>
  <si>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</si>
  <si>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</si>
  <si>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</si>
  <si>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</si>
  <si>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社保控除のための給与収入区分１</t>
    <rPh sb="0" eb="1">
      <t>シャ</t>
    </rPh>
    <rPh sb="1" eb="2">
      <t>ホ</t>
    </rPh>
    <rPh sb="2" eb="4">
      <t>コウジョ</t>
    </rPh>
    <rPh sb="8" eb="10">
      <t>キュウヨ</t>
    </rPh>
    <rPh sb="10" eb="12">
      <t>シュウニュウ</t>
    </rPh>
    <rPh sb="12" eb="14">
      <t>クブン</t>
    </rPh>
    <phoneticPr fontId="2"/>
  </si>
  <si>
    <t>社保控除のための給与収入区分２</t>
    <rPh sb="0" eb="1">
      <t>シャ</t>
    </rPh>
    <rPh sb="1" eb="2">
      <t>ホ</t>
    </rPh>
    <rPh sb="2" eb="4">
      <t>コウジョ</t>
    </rPh>
    <rPh sb="8" eb="10">
      <t>キュウヨ</t>
    </rPh>
    <rPh sb="10" eb="12">
      <t>シュウニュウ</t>
    </rPh>
    <rPh sb="12" eb="14">
      <t>クブン</t>
    </rPh>
    <phoneticPr fontId="2"/>
  </si>
  <si>
    <t>社保控除のための給与収入区分３</t>
    <rPh sb="0" eb="1">
      <t>シャ</t>
    </rPh>
    <rPh sb="1" eb="2">
      <t>ホ</t>
    </rPh>
    <rPh sb="2" eb="4">
      <t>コウジョ</t>
    </rPh>
    <rPh sb="8" eb="10">
      <t>キュウヨ</t>
    </rPh>
    <rPh sb="10" eb="12">
      <t>シュウニュウ</t>
    </rPh>
    <rPh sb="12" eb="14">
      <t>クブン</t>
    </rPh>
    <phoneticPr fontId="2"/>
  </si>
  <si>
    <t>社保控除のための給与収入区分４</t>
    <rPh sb="0" eb="1">
      <t>シャ</t>
    </rPh>
    <rPh sb="1" eb="2">
      <t>ホ</t>
    </rPh>
    <rPh sb="2" eb="4">
      <t>コウジョ</t>
    </rPh>
    <rPh sb="8" eb="10">
      <t>キュウヨ</t>
    </rPh>
    <rPh sb="10" eb="12">
      <t>シュウニュウ</t>
    </rPh>
    <rPh sb="12" eb="14">
      <t>クブン</t>
    </rPh>
    <phoneticPr fontId="2"/>
  </si>
  <si>
    <t>社保控除のための給与収入区分５</t>
    <rPh sb="0" eb="1">
      <t>シャ</t>
    </rPh>
    <rPh sb="1" eb="2">
      <t>ホ</t>
    </rPh>
    <rPh sb="2" eb="4">
      <t>コウジョ</t>
    </rPh>
    <rPh sb="8" eb="10">
      <t>キュウヨ</t>
    </rPh>
    <rPh sb="10" eb="12">
      <t>シュウニュウ</t>
    </rPh>
    <rPh sb="12" eb="14">
      <t>クブン</t>
    </rPh>
    <phoneticPr fontId="2"/>
  </si>
  <si>
    <t>社保控除のための給与収入区分６</t>
    <rPh sb="0" eb="1">
      <t>シャ</t>
    </rPh>
    <rPh sb="1" eb="2">
      <t>ホ</t>
    </rPh>
    <rPh sb="2" eb="4">
      <t>コウジョ</t>
    </rPh>
    <rPh sb="8" eb="10">
      <t>キュウヨ</t>
    </rPh>
    <rPh sb="10" eb="12">
      <t>シュウニュウ</t>
    </rPh>
    <rPh sb="12" eb="14">
      <t>クブン</t>
    </rPh>
    <phoneticPr fontId="2"/>
  </si>
  <si>
    <t>社保控除のための給与収入区分７</t>
    <rPh sb="0" eb="1">
      <t>シャ</t>
    </rPh>
    <rPh sb="1" eb="2">
      <t>ホ</t>
    </rPh>
    <rPh sb="2" eb="4">
      <t>コウジョ</t>
    </rPh>
    <rPh sb="8" eb="10">
      <t>キュウヨ</t>
    </rPh>
    <rPh sb="10" eb="12">
      <t>シュウニュウ</t>
    </rPh>
    <rPh sb="12" eb="14">
      <t>クブン</t>
    </rPh>
    <phoneticPr fontId="2"/>
  </si>
  <si>
    <t>社保控除のための給与収入区分８</t>
    <rPh sb="0" eb="1">
      <t>シャ</t>
    </rPh>
    <rPh sb="1" eb="2">
      <t>ホ</t>
    </rPh>
    <rPh sb="2" eb="4">
      <t>コウジョ</t>
    </rPh>
    <rPh sb="8" eb="10">
      <t>キュウヨ</t>
    </rPh>
    <rPh sb="10" eb="12">
      <t>シュウニュウ</t>
    </rPh>
    <rPh sb="12" eb="14">
      <t>クブン</t>
    </rPh>
    <phoneticPr fontId="2"/>
  </si>
  <si>
    <t>社保控除のための給与収入区分９</t>
    <rPh sb="0" eb="1">
      <t>シャ</t>
    </rPh>
    <rPh sb="1" eb="2">
      <t>ホ</t>
    </rPh>
    <rPh sb="2" eb="4">
      <t>コウジョ</t>
    </rPh>
    <rPh sb="8" eb="10">
      <t>キュウヨ</t>
    </rPh>
    <rPh sb="10" eb="12">
      <t>シュウニュウ</t>
    </rPh>
    <rPh sb="12" eb="14">
      <t>クブン</t>
    </rPh>
    <phoneticPr fontId="2"/>
  </si>
  <si>
    <t>社保控除のための給与収入区分１０</t>
    <rPh sb="0" eb="1">
      <t>シャ</t>
    </rPh>
    <rPh sb="1" eb="2">
      <t>ホ</t>
    </rPh>
    <rPh sb="2" eb="4">
      <t>コウジョ</t>
    </rPh>
    <rPh sb="8" eb="10">
      <t>キュウヨ</t>
    </rPh>
    <rPh sb="10" eb="12">
      <t>シュウニュウ</t>
    </rPh>
    <rPh sb="12" eb="14">
      <t>クブン</t>
    </rPh>
    <phoneticPr fontId="2"/>
  </si>
  <si>
    <t>社保控除のための給与収入区分１１</t>
    <rPh sb="0" eb="1">
      <t>シャ</t>
    </rPh>
    <rPh sb="1" eb="2">
      <t>ホ</t>
    </rPh>
    <rPh sb="2" eb="4">
      <t>コウジョ</t>
    </rPh>
    <rPh sb="8" eb="10">
      <t>キュウヨ</t>
    </rPh>
    <rPh sb="10" eb="12">
      <t>シュウニュウ</t>
    </rPh>
    <rPh sb="12" eb="14">
      <t>クブン</t>
    </rPh>
    <phoneticPr fontId="2"/>
  </si>
  <si>
    <t>社保控除のための給与収入区分１２</t>
    <rPh sb="0" eb="1">
      <t>シャ</t>
    </rPh>
    <rPh sb="1" eb="2">
      <t>ホ</t>
    </rPh>
    <rPh sb="2" eb="4">
      <t>コウジョ</t>
    </rPh>
    <rPh sb="8" eb="10">
      <t>キュウヨ</t>
    </rPh>
    <rPh sb="10" eb="12">
      <t>シュウニュウ</t>
    </rPh>
    <rPh sb="12" eb="14">
      <t>クブン</t>
    </rPh>
    <phoneticPr fontId="2"/>
  </si>
  <si>
    <t>社保控除のための給与収入区分１３</t>
    <rPh sb="0" eb="1">
      <t>シャ</t>
    </rPh>
    <rPh sb="1" eb="2">
      <t>ホ</t>
    </rPh>
    <rPh sb="2" eb="4">
      <t>コウジョ</t>
    </rPh>
    <rPh sb="8" eb="10">
      <t>キュウヨ</t>
    </rPh>
    <rPh sb="10" eb="12">
      <t>シュウニュウ</t>
    </rPh>
    <rPh sb="12" eb="14">
      <t>クブン</t>
    </rPh>
    <phoneticPr fontId="2"/>
  </si>
  <si>
    <t>社保控除のための給与収入区分１４</t>
    <rPh sb="0" eb="1">
      <t>シャ</t>
    </rPh>
    <rPh sb="1" eb="2">
      <t>ホ</t>
    </rPh>
    <rPh sb="2" eb="4">
      <t>コウジョ</t>
    </rPh>
    <rPh sb="8" eb="10">
      <t>キュウヨ</t>
    </rPh>
    <rPh sb="10" eb="12">
      <t>シュウニュウ</t>
    </rPh>
    <rPh sb="12" eb="14">
      <t>クブン</t>
    </rPh>
    <phoneticPr fontId="2"/>
  </si>
  <si>
    <t>社保控除のための給与収入区分１５</t>
    <rPh sb="0" eb="1">
      <t>シャ</t>
    </rPh>
    <rPh sb="1" eb="2">
      <t>ホ</t>
    </rPh>
    <rPh sb="2" eb="4">
      <t>コウジョ</t>
    </rPh>
    <rPh sb="8" eb="10">
      <t>キュウヨ</t>
    </rPh>
    <rPh sb="10" eb="12">
      <t>シュウニュウ</t>
    </rPh>
    <rPh sb="12" eb="14">
      <t>クブン</t>
    </rPh>
    <phoneticPr fontId="2"/>
  </si>
  <si>
    <t>社保控除のための給与収入区分１６</t>
    <rPh sb="0" eb="1">
      <t>シャ</t>
    </rPh>
    <rPh sb="1" eb="2">
      <t>ホ</t>
    </rPh>
    <rPh sb="2" eb="4">
      <t>コウジョ</t>
    </rPh>
    <rPh sb="8" eb="10">
      <t>キュウヨ</t>
    </rPh>
    <rPh sb="10" eb="12">
      <t>シュウニュウ</t>
    </rPh>
    <rPh sb="12" eb="14">
      <t>クブン</t>
    </rPh>
    <phoneticPr fontId="2"/>
  </si>
  <si>
    <t>社保控除のための給与収入区分１７</t>
    <rPh sb="0" eb="1">
      <t>シャ</t>
    </rPh>
    <rPh sb="1" eb="2">
      <t>ホ</t>
    </rPh>
    <rPh sb="2" eb="4">
      <t>コウジョ</t>
    </rPh>
    <rPh sb="8" eb="10">
      <t>キュウヨ</t>
    </rPh>
    <rPh sb="10" eb="12">
      <t>シュウニュウ</t>
    </rPh>
    <rPh sb="12" eb="14">
      <t>クブン</t>
    </rPh>
    <phoneticPr fontId="2"/>
  </si>
  <si>
    <t>社保控除のための給与収入区分１８</t>
    <rPh sb="0" eb="1">
      <t>シャ</t>
    </rPh>
    <rPh sb="1" eb="2">
      <t>ホ</t>
    </rPh>
    <rPh sb="2" eb="4">
      <t>コウジョ</t>
    </rPh>
    <rPh sb="8" eb="10">
      <t>キュウヨ</t>
    </rPh>
    <rPh sb="10" eb="12">
      <t>シュウニュウ</t>
    </rPh>
    <rPh sb="12" eb="14">
      <t>クブン</t>
    </rPh>
    <phoneticPr fontId="2"/>
  </si>
  <si>
    <t>社保控除のための給与収入区分１９</t>
    <rPh sb="0" eb="1">
      <t>シャ</t>
    </rPh>
    <rPh sb="1" eb="2">
      <t>ホ</t>
    </rPh>
    <rPh sb="2" eb="4">
      <t>コウジョ</t>
    </rPh>
    <rPh sb="8" eb="10">
      <t>キュウヨ</t>
    </rPh>
    <rPh sb="10" eb="12">
      <t>シュウニュウ</t>
    </rPh>
    <rPh sb="12" eb="14">
      <t>クブン</t>
    </rPh>
    <phoneticPr fontId="2"/>
  </si>
  <si>
    <t>社保控除のための給与収入区分２０</t>
    <rPh sb="0" eb="1">
      <t>シャ</t>
    </rPh>
    <rPh sb="1" eb="2">
      <t>ホ</t>
    </rPh>
    <rPh sb="2" eb="4">
      <t>コウジョ</t>
    </rPh>
    <rPh sb="8" eb="10">
      <t>キュウヨ</t>
    </rPh>
    <rPh sb="10" eb="12">
      <t>シュウニュウ</t>
    </rPh>
    <rPh sb="12" eb="14">
      <t>クブン</t>
    </rPh>
    <phoneticPr fontId="2"/>
  </si>
  <si>
    <t>社保控除のための給与収入区分２１</t>
    <rPh sb="0" eb="1">
      <t>シャ</t>
    </rPh>
    <rPh sb="1" eb="2">
      <t>ホ</t>
    </rPh>
    <rPh sb="2" eb="4">
      <t>コウジョ</t>
    </rPh>
    <rPh sb="8" eb="10">
      <t>キュウヨ</t>
    </rPh>
    <rPh sb="10" eb="12">
      <t>シュウニュウ</t>
    </rPh>
    <rPh sb="12" eb="14">
      <t>クブン</t>
    </rPh>
    <phoneticPr fontId="2"/>
  </si>
  <si>
    <t>社保控除のための給与収入区分２２</t>
    <rPh sb="0" eb="1">
      <t>シャ</t>
    </rPh>
    <rPh sb="1" eb="2">
      <t>ホ</t>
    </rPh>
    <rPh sb="2" eb="4">
      <t>コウジョ</t>
    </rPh>
    <rPh sb="8" eb="10">
      <t>キュウヨ</t>
    </rPh>
    <rPh sb="10" eb="12">
      <t>シュウニュウ</t>
    </rPh>
    <rPh sb="12" eb="14">
      <t>クブン</t>
    </rPh>
    <phoneticPr fontId="2"/>
  </si>
  <si>
    <t>社保控除のための給与収入区分２３</t>
    <rPh sb="0" eb="1">
      <t>シャ</t>
    </rPh>
    <rPh sb="1" eb="2">
      <t>ホ</t>
    </rPh>
    <rPh sb="2" eb="4">
      <t>コウジョ</t>
    </rPh>
    <rPh sb="8" eb="10">
      <t>キュウヨ</t>
    </rPh>
    <rPh sb="10" eb="12">
      <t>シュウニュウ</t>
    </rPh>
    <rPh sb="12" eb="14">
      <t>クブン</t>
    </rPh>
    <phoneticPr fontId="2"/>
  </si>
  <si>
    <t>社保控除のための給与収入区分２４</t>
    <rPh sb="0" eb="1">
      <t>シャ</t>
    </rPh>
    <rPh sb="1" eb="2">
      <t>ホ</t>
    </rPh>
    <rPh sb="2" eb="4">
      <t>コウジョ</t>
    </rPh>
    <rPh sb="8" eb="10">
      <t>キュウヨ</t>
    </rPh>
    <rPh sb="10" eb="12">
      <t>シュウニュウ</t>
    </rPh>
    <rPh sb="12" eb="14">
      <t>クブン</t>
    </rPh>
    <phoneticPr fontId="2"/>
  </si>
  <si>
    <t>社保控除のための給与収入区分２５</t>
    <rPh sb="0" eb="1">
      <t>シャ</t>
    </rPh>
    <rPh sb="1" eb="2">
      <t>ホ</t>
    </rPh>
    <rPh sb="2" eb="4">
      <t>コウジョ</t>
    </rPh>
    <rPh sb="8" eb="10">
      <t>キュウヨ</t>
    </rPh>
    <rPh sb="10" eb="12">
      <t>シュウニュウ</t>
    </rPh>
    <rPh sb="12" eb="14">
      <t>クブン</t>
    </rPh>
    <phoneticPr fontId="2"/>
  </si>
  <si>
    <t>社保控除のための給与収入区分２６</t>
    <rPh sb="0" eb="1">
      <t>シャ</t>
    </rPh>
    <rPh sb="1" eb="2">
      <t>ホ</t>
    </rPh>
    <rPh sb="2" eb="4">
      <t>コウジョ</t>
    </rPh>
    <rPh sb="8" eb="10">
      <t>キュウヨ</t>
    </rPh>
    <rPh sb="10" eb="12">
      <t>シュウニュウ</t>
    </rPh>
    <rPh sb="12" eb="14">
      <t>クブン</t>
    </rPh>
    <phoneticPr fontId="2"/>
  </si>
  <si>
    <t>社保控除のための給与収入区分２７</t>
    <rPh sb="0" eb="1">
      <t>シャ</t>
    </rPh>
    <rPh sb="1" eb="2">
      <t>ホ</t>
    </rPh>
    <rPh sb="2" eb="4">
      <t>コウジョ</t>
    </rPh>
    <rPh sb="8" eb="10">
      <t>キュウヨ</t>
    </rPh>
    <rPh sb="10" eb="12">
      <t>シュウニュウ</t>
    </rPh>
    <rPh sb="12" eb="14">
      <t>クブン</t>
    </rPh>
    <phoneticPr fontId="2"/>
  </si>
  <si>
    <t>社保控除のための給与収入区分２８</t>
    <rPh sb="0" eb="1">
      <t>シャ</t>
    </rPh>
    <rPh sb="1" eb="2">
      <t>ホ</t>
    </rPh>
    <rPh sb="2" eb="4">
      <t>コウジョ</t>
    </rPh>
    <rPh sb="8" eb="10">
      <t>キュウヨ</t>
    </rPh>
    <rPh sb="10" eb="12">
      <t>シュウニュウ</t>
    </rPh>
    <rPh sb="12" eb="14">
      <t>クブン</t>
    </rPh>
    <phoneticPr fontId="2"/>
  </si>
  <si>
    <t>社保控除のための給与収入区分２９</t>
    <rPh sb="0" eb="1">
      <t>シャ</t>
    </rPh>
    <rPh sb="1" eb="2">
      <t>ホ</t>
    </rPh>
    <rPh sb="2" eb="4">
      <t>コウジョ</t>
    </rPh>
    <rPh sb="8" eb="10">
      <t>キュウヨ</t>
    </rPh>
    <rPh sb="10" eb="12">
      <t>シュウニュウ</t>
    </rPh>
    <rPh sb="12" eb="14">
      <t>クブン</t>
    </rPh>
    <phoneticPr fontId="2"/>
  </si>
  <si>
    <t>社保控除のための給与収入区分３０</t>
    <rPh sb="0" eb="1">
      <t>シャ</t>
    </rPh>
    <rPh sb="1" eb="2">
      <t>ホ</t>
    </rPh>
    <rPh sb="2" eb="4">
      <t>コウジョ</t>
    </rPh>
    <rPh sb="8" eb="10">
      <t>キュウヨ</t>
    </rPh>
    <rPh sb="10" eb="12">
      <t>シュウニュウ</t>
    </rPh>
    <rPh sb="12" eb="14">
      <t>クブン</t>
    </rPh>
    <phoneticPr fontId="2"/>
  </si>
  <si>
    <t>社保控除のための給与収入区分３１</t>
    <rPh sb="0" eb="1">
      <t>シャ</t>
    </rPh>
    <rPh sb="1" eb="2">
      <t>ホ</t>
    </rPh>
    <rPh sb="2" eb="4">
      <t>コウジョ</t>
    </rPh>
    <rPh sb="8" eb="10">
      <t>キュウヨ</t>
    </rPh>
    <rPh sb="10" eb="12">
      <t>シュウニュウ</t>
    </rPh>
    <rPh sb="12" eb="14">
      <t>クブン</t>
    </rPh>
    <phoneticPr fontId="2"/>
  </si>
  <si>
    <t>社保控除のための給与収入区分３２</t>
    <rPh sb="0" eb="1">
      <t>シャ</t>
    </rPh>
    <rPh sb="1" eb="2">
      <t>ホ</t>
    </rPh>
    <rPh sb="2" eb="4">
      <t>コウジョ</t>
    </rPh>
    <rPh sb="8" eb="10">
      <t>キュウヨ</t>
    </rPh>
    <rPh sb="10" eb="12">
      <t>シュウニュウ</t>
    </rPh>
    <rPh sb="12" eb="14">
      <t>クブン</t>
    </rPh>
    <phoneticPr fontId="2"/>
  </si>
  <si>
    <t>社保控除のための給与収入区分３３</t>
    <rPh sb="0" eb="1">
      <t>シャ</t>
    </rPh>
    <rPh sb="1" eb="2">
      <t>ホ</t>
    </rPh>
    <rPh sb="2" eb="4">
      <t>コウジョ</t>
    </rPh>
    <rPh sb="8" eb="10">
      <t>キュウヨ</t>
    </rPh>
    <rPh sb="10" eb="12">
      <t>シュウニュウ</t>
    </rPh>
    <rPh sb="12" eb="14">
      <t>クブン</t>
    </rPh>
    <phoneticPr fontId="2"/>
  </si>
  <si>
    <t>社保控除のための給与収入区分３４</t>
    <rPh sb="0" eb="1">
      <t>シャ</t>
    </rPh>
    <rPh sb="1" eb="2">
      <t>ホ</t>
    </rPh>
    <rPh sb="2" eb="4">
      <t>コウジョ</t>
    </rPh>
    <rPh sb="8" eb="10">
      <t>キュウヨ</t>
    </rPh>
    <rPh sb="10" eb="12">
      <t>シュウニュウ</t>
    </rPh>
    <rPh sb="12" eb="14">
      <t>クブン</t>
    </rPh>
    <phoneticPr fontId="2"/>
  </si>
  <si>
    <t>社保控除のための給与収入区分３５</t>
    <rPh sb="0" eb="1">
      <t>シャ</t>
    </rPh>
    <rPh sb="1" eb="2">
      <t>ホ</t>
    </rPh>
    <rPh sb="2" eb="4">
      <t>コウジョ</t>
    </rPh>
    <rPh sb="8" eb="10">
      <t>キュウヨ</t>
    </rPh>
    <rPh sb="10" eb="12">
      <t>シュウニュウ</t>
    </rPh>
    <rPh sb="12" eb="14">
      <t>クブン</t>
    </rPh>
    <phoneticPr fontId="2"/>
  </si>
  <si>
    <t>社保控除のための給与収入区分３６</t>
    <rPh sb="0" eb="1">
      <t>シャ</t>
    </rPh>
    <rPh sb="1" eb="2">
      <t>ホ</t>
    </rPh>
    <rPh sb="2" eb="4">
      <t>コウジョ</t>
    </rPh>
    <rPh sb="8" eb="10">
      <t>キュウヨ</t>
    </rPh>
    <rPh sb="10" eb="12">
      <t>シュウニュウ</t>
    </rPh>
    <rPh sb="12" eb="14">
      <t>クブン</t>
    </rPh>
    <phoneticPr fontId="2"/>
  </si>
  <si>
    <t>社保控除のための給与収入区分３７</t>
    <rPh sb="0" eb="1">
      <t>シャ</t>
    </rPh>
    <rPh sb="1" eb="2">
      <t>ホ</t>
    </rPh>
    <rPh sb="2" eb="4">
      <t>コウジョ</t>
    </rPh>
    <rPh sb="8" eb="10">
      <t>キュウヨ</t>
    </rPh>
    <rPh sb="10" eb="12">
      <t>シュウニュウ</t>
    </rPh>
    <rPh sb="12" eb="14">
      <t>クブン</t>
    </rPh>
    <phoneticPr fontId="2"/>
  </si>
  <si>
    <t>社保控除のための給与収入区分３８</t>
    <rPh sb="0" eb="1">
      <t>シャ</t>
    </rPh>
    <rPh sb="1" eb="2">
      <t>ホ</t>
    </rPh>
    <rPh sb="2" eb="4">
      <t>コウジョ</t>
    </rPh>
    <rPh sb="8" eb="10">
      <t>キュウヨ</t>
    </rPh>
    <rPh sb="10" eb="12">
      <t>シュウニュウ</t>
    </rPh>
    <rPh sb="12" eb="14">
      <t>クブン</t>
    </rPh>
    <phoneticPr fontId="2"/>
  </si>
  <si>
    <t>社保控除のための給与収入区分３９</t>
    <rPh sb="0" eb="1">
      <t>シャ</t>
    </rPh>
    <rPh sb="1" eb="2">
      <t>ホ</t>
    </rPh>
    <rPh sb="2" eb="4">
      <t>コウジョ</t>
    </rPh>
    <rPh sb="8" eb="10">
      <t>キュウヨ</t>
    </rPh>
    <rPh sb="10" eb="12">
      <t>シュウニュウ</t>
    </rPh>
    <rPh sb="12" eb="14">
      <t>クブン</t>
    </rPh>
    <phoneticPr fontId="2"/>
  </si>
  <si>
    <t>社保控除のための給与収入区分４０</t>
    <rPh sb="0" eb="1">
      <t>シャ</t>
    </rPh>
    <rPh sb="1" eb="2">
      <t>ホ</t>
    </rPh>
    <rPh sb="2" eb="4">
      <t>コウジョ</t>
    </rPh>
    <rPh sb="8" eb="10">
      <t>キュウヨ</t>
    </rPh>
    <rPh sb="10" eb="12">
      <t>シュウニュウ</t>
    </rPh>
    <rPh sb="12" eb="14">
      <t>クブン</t>
    </rPh>
    <phoneticPr fontId="2"/>
  </si>
  <si>
    <t>社保控除のための給与収入区分４１</t>
    <rPh sb="0" eb="1">
      <t>シャ</t>
    </rPh>
    <rPh sb="1" eb="2">
      <t>ホ</t>
    </rPh>
    <rPh sb="2" eb="4">
      <t>コウジョ</t>
    </rPh>
    <rPh sb="8" eb="10">
      <t>キュウヨ</t>
    </rPh>
    <rPh sb="10" eb="12">
      <t>シュウニュウ</t>
    </rPh>
    <rPh sb="12" eb="14">
      <t>クブン</t>
    </rPh>
    <phoneticPr fontId="2"/>
  </si>
  <si>
    <t>社保控除のための給与収入区分４２</t>
    <rPh sb="0" eb="1">
      <t>シャ</t>
    </rPh>
    <rPh sb="1" eb="2">
      <t>ホ</t>
    </rPh>
    <rPh sb="2" eb="4">
      <t>コウジョ</t>
    </rPh>
    <rPh sb="8" eb="10">
      <t>キュウヨ</t>
    </rPh>
    <rPh sb="10" eb="12">
      <t>シュウニュウ</t>
    </rPh>
    <rPh sb="12" eb="14">
      <t>クブン</t>
    </rPh>
    <phoneticPr fontId="2"/>
  </si>
  <si>
    <t>社保控除のための給与収入区分４３</t>
    <rPh sb="0" eb="1">
      <t>シャ</t>
    </rPh>
    <rPh sb="1" eb="2">
      <t>ホ</t>
    </rPh>
    <rPh sb="2" eb="4">
      <t>コウジョ</t>
    </rPh>
    <rPh sb="8" eb="10">
      <t>キュウヨ</t>
    </rPh>
    <rPh sb="10" eb="12">
      <t>シュウニュウ</t>
    </rPh>
    <rPh sb="12" eb="14">
      <t>クブン</t>
    </rPh>
    <phoneticPr fontId="2"/>
  </si>
  <si>
    <t>社保控除のための給与収入区分４４</t>
    <rPh sb="0" eb="1">
      <t>シャ</t>
    </rPh>
    <rPh sb="1" eb="2">
      <t>ホ</t>
    </rPh>
    <rPh sb="2" eb="4">
      <t>コウジョ</t>
    </rPh>
    <rPh sb="8" eb="10">
      <t>キュウヨ</t>
    </rPh>
    <rPh sb="10" eb="12">
      <t>シュウニュウ</t>
    </rPh>
    <rPh sb="12" eb="14">
      <t>クブン</t>
    </rPh>
    <phoneticPr fontId="2"/>
  </si>
  <si>
    <t>社保控除のための給与収入区分４５</t>
    <rPh sb="0" eb="1">
      <t>シャ</t>
    </rPh>
    <rPh sb="1" eb="2">
      <t>ホ</t>
    </rPh>
    <rPh sb="2" eb="4">
      <t>コウジョ</t>
    </rPh>
    <rPh sb="8" eb="10">
      <t>キュウヨ</t>
    </rPh>
    <rPh sb="10" eb="12">
      <t>シュウニュウ</t>
    </rPh>
    <rPh sb="12" eb="14">
      <t>クブン</t>
    </rPh>
    <phoneticPr fontId="2"/>
  </si>
  <si>
    <t>社保控除のための給与収入区分４６</t>
    <rPh sb="0" eb="1">
      <t>シャ</t>
    </rPh>
    <rPh sb="1" eb="2">
      <t>ホ</t>
    </rPh>
    <rPh sb="2" eb="4">
      <t>コウジョ</t>
    </rPh>
    <rPh sb="8" eb="10">
      <t>キュウヨ</t>
    </rPh>
    <rPh sb="10" eb="12">
      <t>シュウニュウ</t>
    </rPh>
    <rPh sb="12" eb="14">
      <t>クブン</t>
    </rPh>
    <phoneticPr fontId="2"/>
  </si>
  <si>
    <t>社保控除のための給与収入区分４７</t>
    <rPh sb="0" eb="1">
      <t>シャ</t>
    </rPh>
    <rPh sb="1" eb="2">
      <t>ホ</t>
    </rPh>
    <rPh sb="2" eb="4">
      <t>コウジョ</t>
    </rPh>
    <rPh sb="8" eb="10">
      <t>キュウヨ</t>
    </rPh>
    <rPh sb="10" eb="12">
      <t>シュウニュウ</t>
    </rPh>
    <rPh sb="12" eb="14">
      <t>クブン</t>
    </rPh>
    <phoneticPr fontId="2"/>
  </si>
  <si>
    <t>社保控除のための給与収入区分４８</t>
    <rPh sb="0" eb="1">
      <t>シャ</t>
    </rPh>
    <rPh sb="1" eb="2">
      <t>ホ</t>
    </rPh>
    <rPh sb="2" eb="4">
      <t>コウジョ</t>
    </rPh>
    <rPh sb="8" eb="10">
      <t>キュウヨ</t>
    </rPh>
    <rPh sb="10" eb="12">
      <t>シュウニュウ</t>
    </rPh>
    <rPh sb="12" eb="14">
      <t>クブン</t>
    </rPh>
    <phoneticPr fontId="2"/>
  </si>
  <si>
    <t>社保控除のための給与収入区分４９</t>
    <rPh sb="0" eb="1">
      <t>シャ</t>
    </rPh>
    <rPh sb="1" eb="2">
      <t>ホ</t>
    </rPh>
    <rPh sb="2" eb="4">
      <t>コウジョ</t>
    </rPh>
    <rPh sb="8" eb="10">
      <t>キュウヨ</t>
    </rPh>
    <rPh sb="10" eb="12">
      <t>シュウニュウ</t>
    </rPh>
    <rPh sb="12" eb="14">
      <t>クブン</t>
    </rPh>
    <phoneticPr fontId="2"/>
  </si>
  <si>
    <t>Rounddown(給与収入金額/4000,0)*4000*0.6</t>
    <phoneticPr fontId="2"/>
  </si>
  <si>
    <t>Rounddown(給与収入金額/4000,0)*4000*0.7-180000</t>
    <phoneticPr fontId="2"/>
  </si>
  <si>
    <t>Rounddown(給与収入金額/4000,0)*4000*0.8-540000</t>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</si>
  <si>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</si>
  <si>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</si>
  <si>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</si>
  <si>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</si>
  <si>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</si>
  <si>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</si>
  <si>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</si>
  <si>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</si>
  <si>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</si>
  <si>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</si>
  <si>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</si>
  <si>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</si>
  <si>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</si>
  <si>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</si>
  <si>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</si>
  <si>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</si>
  <si>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</si>
  <si>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</si>
  <si>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</si>
  <si>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</si>
  <si>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</si>
  <si>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</si>
  <si>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</si>
  <si>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</si>
  <si>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</si>
  <si>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</si>
  <si>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</si>
  <si>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</si>
  <si>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</si>
  <si>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</si>
  <si>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</si>
  <si>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</si>
  <si>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</si>
  <si>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</si>
  <si>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</si>
  <si>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</si>
  <si>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</si>
  <si>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</si>
  <si>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</si>
  <si>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</si>
  <si>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</si>
  <si>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</si>
  <si>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</si>
  <si>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</si>
  <si>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</si>
  <si>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</si>
  <si>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</si>
  <si>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</si>
  <si>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</si>
  <si>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</si>
  <si>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</si>
  <si>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</si>
  <si>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</si>
  <si>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↓貼付枠（貼り付けた後にB13を12/28に更新)</t>
    <rPh sb="1" eb="4">
      <t>ハリツケワク</t>
    </rPh>
    <rPh sb="5" eb="6">
      <t>ハ</t>
    </rPh>
    <rPh sb="7" eb="8">
      <t>ツ</t>
    </rPh>
    <rPh sb="10" eb="11">
      <t>アト</t>
    </rPh>
    <rPh sb="22" eb="24">
      <t>コウシン</t>
    </rPh>
    <phoneticPr fontId="2"/>
  </si>
  <si>
    <t>申込者本人氏名</t>
    <rPh sb="0" eb="2">
      <t>モウシコミ</t>
    </rPh>
    <rPh sb="2" eb="3">
      <t>シャ</t>
    </rPh>
    <rPh sb="3" eb="5">
      <t>ホンニン</t>
    </rPh>
    <rPh sb="5" eb="7">
      <t>シメイ</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</si>
  <si>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</si>
  <si>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</si>
  <si>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申込者本人情報</t>
    <rPh sb="0" eb="2">
      <t>モウシコミ</t>
    </rPh>
    <rPh sb="2" eb="3">
      <t>シャ</t>
    </rPh>
    <rPh sb="3" eb="5">
      <t>ホンニン</t>
    </rPh>
    <rPh sb="5" eb="7">
      <t>ジョウホウ</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</si>
  <si>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</si>
  <si>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</si>
  <si>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</si>
  <si>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</si>
  <si>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歳</t>
    <rPh sb="0" eb="1">
      <t>サイ</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</si>
  <si>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</si>
  <si>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</si>
  <si>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本人</t>
    <rPh sb="0" eb="2">
      <t>ホンニン</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</si>
  <si>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</si>
  <si>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</si>
  <si>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</si>
  <si>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</si>
  <si>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</si>
  <si>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</si>
  <si>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</si>
  <si>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</si>
  <si>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署名日</t>
    <rPh sb="0" eb="2">
      <t>ショメイ</t>
    </rPh>
    <rPh sb="2" eb="3">
      <t>ヒ</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</si>
  <si>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</si>
  <si>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</si>
  <si>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</si>
  <si>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</si>
  <si>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申込者本人に収入（所得）がありますか</t>
    <rPh sb="0" eb="2">
      <t>モウシコミ</t>
    </rPh>
    <rPh sb="2" eb="3">
      <t>シャ</t>
    </rPh>
    <rPh sb="3" eb="5">
      <t>ホンニン</t>
    </rPh>
    <rPh sb="6" eb="8">
      <t>シュウニュウ</t>
    </rPh>
    <rPh sb="9" eb="11">
      <t>ショトク</t>
    </rPh>
    <phoneticPr fontId="2"/>
  </si>
  <si>
    <t>障がい者に該当していますか</t>
    <rPh sb="0" eb="1">
      <t>ショウ</t>
    </rPh>
    <rPh sb="3" eb="4">
      <t>シャ</t>
    </rPh>
    <rPh sb="5" eb="7">
      <t>ガイトウ</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</si>
  <si>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</si>
  <si>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</si>
  <si>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</si>
  <si>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</si>
  <si>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</si>
  <si>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</si>
  <si>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</si>
  <si>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</si>
  <si>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</si>
  <si>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</si>
  <si>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</si>
  <si>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収入評価額</t>
    <rPh sb="0" eb="2">
      <t>シュウニュウ</t>
    </rPh>
    <rPh sb="2" eb="4">
      <t>ヒョウカ</t>
    </rPh>
    <rPh sb="4" eb="5">
      <t>ガク</t>
    </rPh>
    <phoneticPr fontId="2"/>
  </si>
  <si>
    <t>＜入力にあたって＞</t>
    <rPh sb="1" eb="3">
      <t>ニュウリョク</t>
    </rPh>
    <phoneticPr fontId="2"/>
  </si>
  <si>
    <t>４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</si>
  <si>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</si>
  <si>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</si>
  <si>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</si>
  <si>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</si>
  <si>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</si>
  <si>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</si>
  <si>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</si>
  <si>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</si>
  <si>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</si>
  <si>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</si>
  <si>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</si>
  <si>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</si>
  <si>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</si>
  <si>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</si>
  <si>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</si>
  <si>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</si>
  <si>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</si>
  <si>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</si>
  <si>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</si>
  <si>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</si>
  <si>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</si>
  <si>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</si>
  <si>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</si>
  <si>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</si>
  <si>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</si>
  <si>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</si>
  <si>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</si>
  <si>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</si>
  <si>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</si>
  <si>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</si>
  <si>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</si>
  <si>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</si>
  <si>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</si>
  <si>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</si>
  <si>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</si>
  <si>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</si>
  <si>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</si>
  <si>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</si>
  <si>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</si>
  <si>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</si>
  <si>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</si>
  <si>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</si>
  <si>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</si>
  <si>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</si>
  <si>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</si>
  <si>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</si>
  <si>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</si>
  <si>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</si>
  <si>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</si>
  <si>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</si>
  <si>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</si>
  <si>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</si>
  <si>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</si>
  <si>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</si>
  <si>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</si>
  <si>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生計維持者の扶養の情報（本人や他の生計維持者、配偶者は含めないでください）</t>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</si>
  <si>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記入にあたっての注意事項</t>
    <rPh sb="0" eb="2">
      <t>キニュウ</t>
    </rPh>
    <rPh sb="8" eb="10">
      <t>チュウイ</t>
    </rPh>
    <rPh sb="10" eb="12">
      <t>ジコウ</t>
    </rPh>
    <phoneticPr fontId="2"/>
  </si>
  <si>
    <t>・共通的な事項</t>
    <rPh sb="1" eb="4">
      <t>キョウツウテキ</t>
    </rPh>
    <rPh sb="5" eb="7">
      <t>ジコウ</t>
    </rPh>
    <phoneticPr fontId="2"/>
  </si>
  <si>
    <t>・項目別の注意事項</t>
    <rPh sb="1" eb="3">
      <t>コウモク</t>
    </rPh>
    <rPh sb="3" eb="4">
      <t>ベツ</t>
    </rPh>
    <rPh sb="5" eb="7">
      <t>チュウイ</t>
    </rPh>
    <rPh sb="7" eb="9">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</si>
  <si>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</si>
  <si>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・添付が必要な証明書</t>
    <rPh sb="1" eb="3">
      <t>テンプ</t>
    </rPh>
    <rPh sb="4" eb="6">
      <t>ヒツヨウ</t>
    </rPh>
    <rPh sb="7" eb="10">
      <t>ショウメイショ</t>
    </rPh>
    <phoneticPr fontId="2"/>
  </si>
  <si>
    <t>オーストラリア・ドル (AUD)</t>
  </si>
  <si>
    <t>機構　母</t>
    <rPh sb="0" eb="2">
      <t>キコウ</t>
    </rPh>
    <rPh sb="3" eb="4">
      <t>ハハ</t>
    </rPh>
    <phoneticPr fontId="2"/>
  </si>
  <si>
    <t>Kikou Chihi</t>
    <phoneticPr fontId="2"/>
  </si>
  <si>
    <r>
      <t>署名日　</t>
    </r>
    <r>
      <rPr>
        <sz val="11"/>
        <color theme="1"/>
        <rFont val="Kunstler Script"/>
        <family val="4"/>
      </rPr>
      <t>30/06/2019</t>
    </r>
    <rPh sb="0" eb="2">
      <t>ショメイ</t>
    </rPh>
    <rPh sb="2" eb="3">
      <t>ヒ</t>
    </rPh>
    <phoneticPr fontId="2"/>
  </si>
  <si>
    <r>
      <t>署名日　</t>
    </r>
    <r>
      <rPr>
        <sz val="11"/>
        <color theme="1"/>
        <rFont val="HGS行書体"/>
        <family val="4"/>
        <charset val="128"/>
      </rPr>
      <t>2019年６月30日</t>
    </r>
    <rPh sb="0" eb="2">
      <t>ショメイ</t>
    </rPh>
    <rPh sb="2" eb="3">
      <t>ヒ</t>
    </rPh>
    <rPh sb="8" eb="9">
      <t>ネン</t>
    </rPh>
    <rPh sb="10" eb="11">
      <t>ガツ</t>
    </rPh>
    <rPh sb="13" eb="14">
      <t>ニチ</t>
    </rPh>
    <phoneticPr fontId="2"/>
  </si>
  <si>
    <t>①申込者本人、生計維持者あるいは生計維持者が扶養している親族に障がい者に該当する方がいる場合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モウシコミ</t>
    </rPh>
    <rPh sb="3" eb="4">
      <t>シャ</t>
    </rPh>
    <rPh sb="4" eb="6">
      <t>ホンニン</t>
    </rPh>
    <rPh sb="7" eb="9">
      <t>セイケイ</t>
    </rPh>
    <rPh sb="9" eb="11">
      <t>イジ</t>
    </rPh>
    <rPh sb="11" eb="12">
      <t>シャ</t>
    </rPh>
    <rPh sb="16" eb="18">
      <t>セイケイ</t>
    </rPh>
    <rPh sb="18" eb="20">
      <t>イジ</t>
    </rPh>
    <rPh sb="20" eb="21">
      <t>シャ</t>
    </rPh>
    <rPh sb="22" eb="24">
      <t>フヨウ</t>
    </rPh>
    <rPh sb="28" eb="30">
      <t>シンゾク</t>
    </rPh>
    <rPh sb="31" eb="32">
      <t>ショウ</t>
    </rPh>
    <rPh sb="34" eb="35">
      <t>シャ</t>
    </rPh>
    <rPh sb="36" eb="38">
      <t>ガイトウ</t>
    </rPh>
    <rPh sb="40" eb="41">
      <t>カタ</t>
    </rPh>
    <rPh sb="44" eb="46">
      <t>バアイ</t>
    </rPh>
    <rPh sb="48" eb="50">
      <t>ニホン</t>
    </rPh>
    <rPh sb="51" eb="53">
      <t>キョジュウ</t>
    </rPh>
    <rPh sb="57" eb="58">
      <t>カタ</t>
    </rPh>
    <rPh sb="59" eb="62">
      <t>ショウガイシャ</t>
    </rPh>
    <rPh sb="62" eb="64">
      <t>テチョウ</t>
    </rPh>
    <rPh sb="66" eb="68">
      <t>ニホン</t>
    </rPh>
    <rPh sb="69" eb="71">
      <t>キョジュウ</t>
    </rPh>
    <rPh sb="76" eb="77">
      <t>カタ</t>
    </rPh>
    <rPh sb="101" eb="103">
      <t>ワヤク</t>
    </rPh>
    <phoneticPr fontId="2"/>
  </si>
  <si>
    <t>1.年齢以下、収入以外の情報は、申込みを行う年の１月１日時点のものを入力してください。</t>
    <rPh sb="2" eb="4">
      <t>ネンレイ</t>
    </rPh>
    <phoneticPr fontId="2"/>
  </si>
  <si>
    <t>3.申込者本人が、所得税法に定める（もしくは、所得税法の定めに該当すると考えられる）障害者であるかを選択します。</t>
    <rPh sb="23" eb="25">
      <t>ショトク</t>
    </rPh>
    <rPh sb="25" eb="27">
      <t>ゼイホウ</t>
    </rPh>
    <rPh sb="28" eb="29">
      <t>サダ</t>
    </rPh>
    <rPh sb="31" eb="33">
      <t>ガイトウ</t>
    </rPh>
    <rPh sb="36" eb="37">
      <t>カンガ</t>
    </rPh>
    <phoneticPr fontId="2"/>
  </si>
  <si>
    <t>4.生計維持者との同居欄は、3で「特別の障がい者である」を選択した場合のみ表示します。</t>
    <rPh sb="2" eb="4">
      <t>セイケイ</t>
    </rPh>
    <rPh sb="4" eb="6">
      <t>イジ</t>
    </rPh>
    <rPh sb="6" eb="7">
      <t>シャ</t>
    </rPh>
    <rPh sb="9" eb="11">
      <t>ドウキョ</t>
    </rPh>
    <rPh sb="11" eb="12">
      <t>ラン</t>
    </rPh>
    <rPh sb="37" eb="39">
      <t>ヒョウジ</t>
    </rPh>
    <phoneticPr fontId="2"/>
  </si>
  <si>
    <t>5.収入（所得）は、申込みの前年中に、申込者本人に収入があったかどうかを入力してください。</t>
    <rPh sb="2" eb="4">
      <t>シュウニュウ</t>
    </rPh>
    <rPh sb="5" eb="7">
      <t>ショトク</t>
    </rPh>
    <phoneticPr fontId="2"/>
  </si>
  <si>
    <t>6.5で「はい」を選んだ場合のみ表示します。5で得た収入が給与収入だった場合、その収入の通貨を選択します。</t>
    <rPh sb="9" eb="10">
      <t>エラ</t>
    </rPh>
    <rPh sb="12" eb="14">
      <t>バアイ</t>
    </rPh>
    <rPh sb="16" eb="18">
      <t>ヒョウジ</t>
    </rPh>
    <rPh sb="24" eb="25">
      <t>エ</t>
    </rPh>
    <rPh sb="26" eb="28">
      <t>シュウニュウ</t>
    </rPh>
    <rPh sb="29" eb="31">
      <t>キュウヨ</t>
    </rPh>
    <rPh sb="31" eb="33">
      <t>シュウニュウ</t>
    </rPh>
    <rPh sb="36" eb="38">
      <t>バアイ</t>
    </rPh>
    <rPh sb="41" eb="43">
      <t>シュウニュウ</t>
    </rPh>
    <rPh sb="44" eb="46">
      <t>ツウカ</t>
    </rPh>
    <rPh sb="47" eb="49">
      <t>センタク</t>
    </rPh>
    <phoneticPr fontId="2"/>
  </si>
  <si>
    <t>7.5で「はい」を選んだ場合のみ表示します。6の通貨に基づく収入金額を入力します。</t>
    <rPh sb="24" eb="26">
      <t>ツウカ</t>
    </rPh>
    <rPh sb="27" eb="28">
      <t>モト</t>
    </rPh>
    <rPh sb="30" eb="32">
      <t>シュウニュウ</t>
    </rPh>
    <rPh sb="32" eb="34">
      <t>キンガク</t>
    </rPh>
    <rPh sb="35" eb="37">
      <t>ニュウリョク</t>
    </rPh>
    <phoneticPr fontId="2"/>
  </si>
  <si>
    <t>8.5で「はい」を選んだ場合のみ表示します。5で得た収入が事業所得等だった場合、その所得の通貨を選択します。</t>
    <rPh sb="29" eb="31">
      <t>ジギョウ</t>
    </rPh>
    <rPh sb="31" eb="33">
      <t>ショトク</t>
    </rPh>
    <rPh sb="33" eb="34">
      <t>トウ</t>
    </rPh>
    <rPh sb="42" eb="44">
      <t>ショトク</t>
    </rPh>
    <phoneticPr fontId="2"/>
  </si>
  <si>
    <t>9.5で「はい」を選んだ場合のみ表示します。8の通貨に基づく所得金額を入力します。</t>
    <rPh sb="24" eb="26">
      <t>ツウカ</t>
    </rPh>
    <rPh sb="27" eb="28">
      <t>モト</t>
    </rPh>
    <rPh sb="30" eb="32">
      <t>ショトク</t>
    </rPh>
    <rPh sb="32" eb="34">
      <t>キンガク</t>
    </rPh>
    <rPh sb="35" eb="37">
      <t>ニュウリョク</t>
    </rPh>
    <phoneticPr fontId="2"/>
  </si>
  <si>
    <t>12.11で「はい」を選択した場合のみ出現します。基本的に「はい」を選択してください。申込者本人の両親がいずれも死去している場合等で、父母でない方が生計維持者である場合のみ、配偶者がいる場合は「いいえ」を選択してください。</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</si>
  <si>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</si>
  <si>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t>15.寡婦（夫）の選択は、11で「いいえ」を選択した場合のみ出現します。</t>
    <rPh sb="3" eb="5">
      <t>カフ</t>
    </rPh>
    <rPh sb="6" eb="7">
      <t>フ</t>
    </rPh>
    <rPh sb="9" eb="11">
      <t>センタク</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</si>
  <si>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申込み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モウシコ</t>
    </rPh>
    <rPh sb="110" eb="112">
      <t>ゼンネン</t>
    </rPh>
    <rPh sb="113" eb="114">
      <t>ガツ</t>
    </rPh>
    <rPh sb="115" eb="116">
      <t>ニチ</t>
    </rPh>
    <rPh sb="119" eb="120">
      <t>ガツ</t>
    </rPh>
    <rPh sb="122" eb="123">
      <t>ニチ</t>
    </rPh>
    <rPh sb="124" eb="125">
      <t>エ</t>
    </rPh>
    <rPh sb="126" eb="128">
      <t>シュウニュウ</t>
    </rPh>
    <rPh sb="129" eb="131">
      <t>ショトク</t>
    </rPh>
    <rPh sb="133" eb="135">
      <t>ガッサン</t>
    </rPh>
    <rPh sb="135" eb="136">
      <t>ガク</t>
    </rPh>
    <rPh sb="148" eb="150">
      <t>ゲツブン</t>
    </rPh>
    <rPh sb="151" eb="153">
      <t>テイシュツ</t>
    </rPh>
    <rPh sb="154" eb="156">
      <t>コンナン</t>
    </rPh>
    <rPh sb="157" eb="159">
      <t>バアイ</t>
    </rPh>
    <rPh sb="163" eb="164">
      <t>ガツ</t>
    </rPh>
    <rPh sb="167" eb="169">
      <t>ガツブン</t>
    </rPh>
    <rPh sb="170" eb="172">
      <t>シュウニュウ</t>
    </rPh>
    <rPh sb="173" eb="175">
      <t>ショトク</t>
    </rPh>
    <rPh sb="177" eb="179">
      <t>ガッサン</t>
    </rPh>
    <rPh sb="179" eb="180">
      <t>ガク</t>
    </rPh>
    <rPh sb="182" eb="183">
      <t>バイ</t>
    </rPh>
    <rPh sb="184" eb="186">
      <t>ニュウリョク</t>
    </rPh>
    <rPh sb="190" eb="191">
      <t>ガツ</t>
    </rPh>
    <rPh sb="194" eb="196">
      <t>ガツブン</t>
    </rPh>
    <rPh sb="210" eb="211">
      <t>カ</t>
    </rPh>
    <rPh sb="223" eb="225">
      <t>キュウヨ</t>
    </rPh>
    <rPh sb="228" eb="230">
      <t>ショトク</t>
    </rPh>
    <rPh sb="231" eb="233">
      <t>ジギョウ</t>
    </rPh>
    <rPh sb="233" eb="235">
      <t>ショトク</t>
    </rPh>
    <rPh sb="236" eb="239">
      <t>フドウサン</t>
    </rPh>
    <rPh sb="239" eb="241">
      <t>ショトク</t>
    </rPh>
    <rPh sb="242" eb="244">
      <t>ジョウト</t>
    </rPh>
    <rPh sb="244" eb="246">
      <t>ショトク</t>
    </rPh>
    <rPh sb="247" eb="249">
      <t>ハイトウ</t>
    </rPh>
    <rPh sb="249" eb="251">
      <t>ショトク</t>
    </rPh>
    <rPh sb="251" eb="252">
      <t>トウ</t>
    </rPh>
    <rPh sb="254" eb="256">
      <t>キュウヨ</t>
    </rPh>
    <rPh sb="256" eb="258">
      <t>シュウニュウ</t>
    </rPh>
    <rPh sb="258" eb="260">
      <t>キンガク</t>
    </rPh>
    <rPh sb="261" eb="262">
      <t>フク</t>
    </rPh>
    <rPh sb="276" eb="278">
      <t>コウテキ</t>
    </rPh>
    <rPh sb="278" eb="280">
      <t>ネンキン</t>
    </rPh>
    <rPh sb="280" eb="281">
      <t>トウ</t>
    </rPh>
    <rPh sb="283" eb="285">
      <t>ロウレイ</t>
    </rPh>
    <rPh sb="285" eb="287">
      <t>ネンキン</t>
    </rPh>
    <rPh sb="288" eb="289">
      <t>サ</t>
    </rPh>
    <rPh sb="293" eb="295">
      <t>イゾク</t>
    </rPh>
    <rPh sb="295" eb="297">
      <t>ネンキン</t>
    </rPh>
    <rPh sb="298" eb="300">
      <t>ショウガイ</t>
    </rPh>
    <rPh sb="300" eb="302">
      <t>ネンキン</t>
    </rPh>
    <rPh sb="306" eb="308">
      <t>セイド</t>
    </rPh>
    <rPh sb="309" eb="310">
      <t>フク</t>
    </rPh>
    <rPh sb="318" eb="320">
      <t>キュウヨ</t>
    </rPh>
    <rPh sb="321" eb="323">
      <t>ネンキン</t>
    </rPh>
    <rPh sb="323" eb="325">
      <t>イガイ</t>
    </rPh>
    <rPh sb="326" eb="328">
      <t>ショトク</t>
    </rPh>
    <rPh sb="332" eb="334">
      <t>ジギョウ</t>
    </rPh>
    <rPh sb="334" eb="336">
      <t>ショトク</t>
    </rPh>
    <rPh sb="337" eb="340">
      <t>フドウサン</t>
    </rPh>
    <rPh sb="340" eb="342">
      <t>ショトク</t>
    </rPh>
    <rPh sb="343" eb="345">
      <t>ジョウト</t>
    </rPh>
    <rPh sb="345" eb="347">
      <t>ショトク</t>
    </rPh>
    <rPh sb="348" eb="350">
      <t>ハイトウ</t>
    </rPh>
    <rPh sb="350" eb="352">
      <t>ショトク</t>
    </rPh>
    <rPh sb="352" eb="353">
      <t>トウ</t>
    </rPh>
    <rPh sb="354" eb="356">
      <t>ゴウケイ</t>
    </rPh>
    <rPh sb="356" eb="357">
      <t>ガク</t>
    </rPh>
    <rPh sb="358" eb="360">
      <t>ニュウリョク</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</si>
  <si>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</si>
  <si>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(3)本人やいずれかの生計維持者がマイナンバーを提出できる場合は、その人のマイナンバーは提出する必要があります。</t>
    <rPh sb="35" eb="36">
      <t>ヒト</t>
    </rPh>
    <phoneticPr fontId="2"/>
  </si>
  <si>
    <t>機構　太郎</t>
    <phoneticPr fontId="2"/>
  </si>
  <si>
    <t>機構　父</t>
    <phoneticPr fontId="2"/>
  </si>
  <si>
    <t>機構　母</t>
    <phoneticPr fontId="2"/>
  </si>
  <si>
    <t>－</t>
    <phoneticPr fontId="2"/>
  </si>
  <si>
    <t>受付番号</t>
    <rPh sb="0" eb="2">
      <t>ウケツケ</t>
    </rPh>
    <rPh sb="2" eb="4">
      <t>バンゴウ</t>
    </rPh>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</si>
  <si>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</si>
  <si>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</si>
  <si>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</si>
  <si>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</si>
  <si>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</si>
  <si>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</si>
  <si>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５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</si>
  <si>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</si>
  <si>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</si>
  <si>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</si>
  <si>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</si>
  <si>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</si>
  <si>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</si>
  <si>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Ver.1.0</t>
    <phoneticPr fontId="2"/>
  </si>
  <si>
    <t>（ yyyy / m / d ）</t>
    <phoneticPr fontId="2"/>
  </si>
  <si>
    <t>提出日</t>
    <rPh sb="0" eb="2">
      <t>テイシュツ</t>
    </rPh>
    <rPh sb="2" eb="3">
      <t>ビ</t>
    </rPh>
    <phoneticPr fontId="2"/>
  </si>
  <si>
    <t>　以下の申込者の奨学金の申込に際して、収入・所得等を提出すべき者が１月１日時点で日本国外に居住しているため、その収入・所得等の情報を申告します。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テイシュツ</t>
    </rPh>
    <rPh sb="31" eb="32">
      <t>シャ</t>
    </rPh>
    <rPh sb="34" eb="35">
      <t>ガツ</t>
    </rPh>
    <rPh sb="36" eb="37">
      <t>ニチ</t>
    </rPh>
    <rPh sb="37" eb="39">
      <t>ジテン</t>
    </rPh>
    <rPh sb="40" eb="42">
      <t>ニホン</t>
    </rPh>
    <rPh sb="42" eb="44">
      <t>コクガイ</t>
    </rPh>
    <rPh sb="45" eb="47">
      <t>キョジュウ</t>
    </rPh>
    <rPh sb="56" eb="58">
      <t>シュウニュウ</t>
    </rPh>
    <rPh sb="59" eb="61">
      <t>ショトク</t>
    </rPh>
    <rPh sb="61" eb="62">
      <t>トウ</t>
    </rPh>
    <rPh sb="63" eb="65">
      <t>ジョウホウ</t>
    </rPh>
    <rPh sb="66" eb="68">
      <t>シンコク</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</si>
  <si>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</si>
  <si>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Ver.1.0</t>
    <phoneticPr fontId="2"/>
  </si>
  <si>
    <t>本人生年月日</t>
    <rPh sb="0" eb="2">
      <t>ホンニン</t>
    </rPh>
    <rPh sb="2" eb="4">
      <t>セイネン</t>
    </rPh>
    <rPh sb="4" eb="6">
      <t>ガッピ</t>
    </rPh>
    <phoneticPr fontId="2"/>
  </si>
  <si>
    <t>海外居住者のための収入等申告書の記入例</t>
    <rPh sb="0" eb="2">
      <t>カイガイ</t>
    </rPh>
    <rPh sb="2" eb="5">
      <t>キョジュウシャ</t>
    </rPh>
    <rPh sb="9" eb="11">
      <t>シュウニュウ</t>
    </rPh>
    <rPh sb="11" eb="12">
      <t>トウ</t>
    </rPh>
    <rPh sb="12" eb="14">
      <t>シンコク</t>
    </rPh>
    <rPh sb="14" eb="15">
      <t>ショ</t>
    </rPh>
    <rPh sb="16" eb="18">
      <t>キニュウ</t>
    </rPh>
    <rPh sb="18" eb="19">
      <t>レイ</t>
    </rPh>
    <phoneticPr fontId="2"/>
  </si>
  <si>
    <t>(1)奨学金申込者（以下、「本人」という）の生計維持者が、１月１日時点で海外に居住していることを理由として日本国内で住民税を課されていない場合には、この申告書を提出してください。</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phoneticPr fontId="2"/>
  </si>
  <si>
    <t>例：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ガツ</t>
    </rPh>
    <rPh sb="37" eb="38">
      <t>ニチ</t>
    </rPh>
    <rPh sb="38" eb="40">
      <t>ジテン</t>
    </rPh>
    <phoneticPr fontId="2"/>
  </si>
  <si>
    <t>２　収入（所得）は前年１月１日～１２月３１日のものを入力してください。年齢、扶養等の情報は本年１月１日時点のものを入力してください。</t>
    <rPh sb="2" eb="4">
      <t>シュウニュウ</t>
    </rPh>
    <rPh sb="5" eb="7">
      <t>ショトク</t>
    </rPh>
    <rPh sb="9" eb="11">
      <t>ゼンネン</t>
    </rPh>
    <rPh sb="12" eb="13">
      <t>ガツ</t>
    </rPh>
    <rPh sb="14" eb="15">
      <t>ニチ</t>
    </rPh>
    <rPh sb="18" eb="19">
      <t>ガツ</t>
    </rPh>
    <rPh sb="21" eb="22">
      <t>ニチ</t>
    </rPh>
    <rPh sb="26" eb="28">
      <t>ニュウリョク</t>
    </rPh>
    <rPh sb="35" eb="37">
      <t>ネンレイ</t>
    </rPh>
    <rPh sb="38" eb="40">
      <t>フヨウ</t>
    </rPh>
    <rPh sb="40" eb="41">
      <t>トウ</t>
    </rPh>
    <rPh sb="42" eb="44">
      <t>ジョウホウ</t>
    </rPh>
    <rPh sb="45" eb="47">
      <t>ホンネン</t>
    </rPh>
    <rPh sb="48" eb="49">
      <t>ガツ</t>
    </rPh>
    <rPh sb="50" eb="51">
      <t>ニチ</t>
    </rPh>
    <rPh sb="51" eb="53">
      <t>ジテン</t>
    </rPh>
    <rPh sb="57" eb="59">
      <t>ニュウリョク</t>
    </rPh>
    <phoneticPr fontId="2"/>
  </si>
  <si>
    <t>３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</si>
  <si>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</si>
  <si>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(6)本申告書等に基づき、当機構において生計維持者の支給額算定基準額を算出し、奨学金の選考等を実施します。</t>
    <phoneticPr fontId="2"/>
  </si>
  <si>
    <t>(7)申込者が給付奨学金の奨学生として採用された場合、生計維持者が海外に居住している限り、採用されている期間中は毎年７月頃にこの申告書を提出する必要があります。</t>
    <rPh sb="3" eb="5">
      <t>モウシコミ</t>
    </rPh>
    <rPh sb="5" eb="6">
      <t>シャ</t>
    </rPh>
    <rPh sb="7" eb="9">
      <t>キュウフ</t>
    </rPh>
    <rPh sb="9" eb="12">
      <t>ショウガクキン</t>
    </rPh>
    <rPh sb="13" eb="16">
      <t>ショウガクセイ</t>
    </rPh>
    <rPh sb="19" eb="21">
      <t>サイヨウ</t>
    </rPh>
    <rPh sb="24" eb="26">
      <t>バアイ</t>
    </rPh>
    <rPh sb="27" eb="29">
      <t>セイケイ</t>
    </rPh>
    <rPh sb="29" eb="31">
      <t>イジ</t>
    </rPh>
    <rPh sb="31" eb="32">
      <t>シャ</t>
    </rPh>
    <rPh sb="33" eb="35">
      <t>カイガイ</t>
    </rPh>
    <rPh sb="36" eb="38">
      <t>キョジュウ</t>
    </rPh>
    <rPh sb="42" eb="43">
      <t>カギ</t>
    </rPh>
    <rPh sb="45" eb="47">
      <t>サイヨウ</t>
    </rPh>
    <rPh sb="52" eb="54">
      <t>キカン</t>
    </rPh>
    <rPh sb="54" eb="55">
      <t>チュウ</t>
    </rPh>
    <rPh sb="56" eb="58">
      <t>マイトシ</t>
    </rPh>
    <rPh sb="59" eb="60">
      <t>ガツ</t>
    </rPh>
    <rPh sb="60" eb="61">
      <t>ゴロ</t>
    </rPh>
    <rPh sb="64" eb="66">
      <t>シンコク</t>
    </rPh>
    <rPh sb="66" eb="67">
      <t>ショ</t>
    </rPh>
    <rPh sb="68" eb="70">
      <t>テイシュツ</t>
    </rPh>
    <rPh sb="72" eb="74">
      <t>ヒツヨウ</t>
    </rPh>
    <phoneticPr fontId="2"/>
  </si>
  <si>
    <t>30.～35.・39.～44.ここでは、それぞれの生計維持者が扶養している親族の人数を入力します。「扶養している」とは、独立して生計を営めない者の生活を援助することをいい、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0" eb="62">
      <t>ドクリツ</t>
    </rPh>
    <rPh sb="64" eb="66">
      <t>セイケイ</t>
    </rPh>
    <rPh sb="67" eb="68">
      <t>イトナ</t>
    </rPh>
    <rPh sb="71" eb="72">
      <t>シャ</t>
    </rPh>
    <rPh sb="73" eb="75">
      <t>セイカツ</t>
    </rPh>
    <rPh sb="76" eb="78">
      <t>エンジョ</t>
    </rPh>
    <rPh sb="86" eb="88">
      <t>シンゾク</t>
    </rPh>
    <rPh sb="90" eb="93">
      <t>ハイグウシャ</t>
    </rPh>
    <rPh sb="94" eb="95">
      <t>ノゾ</t>
    </rPh>
    <rPh sb="97" eb="99">
      <t>シントウ</t>
    </rPh>
    <rPh sb="99" eb="100">
      <t>ナイ</t>
    </rPh>
    <rPh sb="101" eb="103">
      <t>ケツゾク</t>
    </rPh>
    <rPh sb="103" eb="104">
      <t>オヨ</t>
    </rPh>
    <rPh sb="106" eb="108">
      <t>シントウ</t>
    </rPh>
    <rPh sb="108" eb="109">
      <t>ナイ</t>
    </rPh>
    <rPh sb="110" eb="112">
      <t>インゾク</t>
    </rPh>
    <rPh sb="113" eb="114">
      <t>サ</t>
    </rPh>
    <phoneticPr fontId="2"/>
  </si>
  <si>
    <t>※証明書が不足している場合は、改めてご提出いただきます。また、当申告書の内容について、申込者の方にご連絡を差し上げる場合があります。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モウシコミ</t>
    </rPh>
    <rPh sb="45" eb="46">
      <t>シャ</t>
    </rPh>
    <rPh sb="47" eb="48">
      <t>カタ</t>
    </rPh>
    <rPh sb="50" eb="52">
      <t>レンラク</t>
    </rPh>
    <rPh sb="53" eb="54">
      <t>サ</t>
    </rPh>
    <rPh sb="55" eb="56">
      <t>ア</t>
    </rPh>
    <rPh sb="58" eb="60">
      <t>バアイ</t>
    </rPh>
    <phoneticPr fontId="2"/>
  </si>
  <si>
    <t>　　なお、期限までにご提出いただけない場合、採用されない（すでに採用されている場合は、支援が遅れるまたは停止される）ことがあります。</t>
    <rPh sb="32" eb="34">
      <t>サイヨウ</t>
    </rPh>
    <rPh sb="39" eb="41">
      <t>バアイ</t>
    </rPh>
    <rPh sb="43" eb="45">
      <t>シエン</t>
    </rPh>
    <rPh sb="46" eb="47">
      <t>オク</t>
    </rPh>
    <rPh sb="52" eb="54">
      <t>テイシ</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</si>
  <si>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</si>
  <si>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１月１日時点の年齢</t>
    <rPh sb="1" eb="2">
      <t>ガツ</t>
    </rPh>
    <rPh sb="3" eb="4">
      <t>ニチ</t>
    </rPh>
    <rPh sb="4" eb="6">
      <t>ジテン</t>
    </rPh>
    <rPh sb="7" eb="9">
      <t>ネンレイ</t>
    </rPh>
    <phoneticPr fontId="2"/>
  </si>
  <si>
    <t>A</t>
    <phoneticPr fontId="2"/>
  </si>
  <si>
    <t>B</t>
    <phoneticPr fontId="2"/>
  </si>
  <si>
    <t>　C-1</t>
    <phoneticPr fontId="2"/>
  </si>
  <si>
    <t>　C-2</t>
    <phoneticPr fontId="2"/>
  </si>
  <si>
    <t>②申込者本人、生計維持者あるいは生計維持者の配偶者に収入あるいは所得がある場合　それぞれの収入（所得）を証明する書類（原則として申込みの前年１月～12月分とするが、用意できない場合には10月～12月分）及びその和訳
　※年間を通して無収入である場合には、当該期間において無収入であることを示す公的な証明書が必要です。</t>
    <rPh sb="1" eb="3">
      <t>モウシコミ</t>
    </rPh>
    <rPh sb="3" eb="4">
      <t>シャ</t>
    </rPh>
    <rPh sb="4" eb="6">
      <t>ホンニン</t>
    </rPh>
    <rPh sb="7" eb="9">
      <t>セイケイ</t>
    </rPh>
    <rPh sb="9" eb="11">
      <t>イジ</t>
    </rPh>
    <rPh sb="11" eb="12">
      <t>シャ</t>
    </rPh>
    <rPh sb="16" eb="18">
      <t>セイケイ</t>
    </rPh>
    <rPh sb="18" eb="20">
      <t>イジ</t>
    </rPh>
    <rPh sb="20" eb="21">
      <t>シャ</t>
    </rPh>
    <rPh sb="22" eb="25">
      <t>ハイグウシャ</t>
    </rPh>
    <rPh sb="26" eb="28">
      <t>シュウニュウ</t>
    </rPh>
    <rPh sb="32" eb="34">
      <t>ショトク</t>
    </rPh>
    <rPh sb="37" eb="39">
      <t>バアイ</t>
    </rPh>
    <rPh sb="45" eb="47">
      <t>シュウニュウ</t>
    </rPh>
    <rPh sb="48" eb="50">
      <t>ショトク</t>
    </rPh>
    <rPh sb="52" eb="54">
      <t>ショウメイ</t>
    </rPh>
    <rPh sb="56" eb="58">
      <t>ショルイ</t>
    </rPh>
    <rPh sb="59" eb="61">
      <t>ゲンソク</t>
    </rPh>
    <rPh sb="64" eb="65">
      <t>モウ</t>
    </rPh>
    <rPh sb="65" eb="66">
      <t>コ</t>
    </rPh>
    <rPh sb="68" eb="70">
      <t>ゼンネン</t>
    </rPh>
    <rPh sb="71" eb="72">
      <t>ガツ</t>
    </rPh>
    <rPh sb="75" eb="76">
      <t>ガツ</t>
    </rPh>
    <rPh sb="76" eb="77">
      <t>ブン</t>
    </rPh>
    <rPh sb="82" eb="84">
      <t>ヨウイ</t>
    </rPh>
    <rPh sb="88" eb="90">
      <t>バアイ</t>
    </rPh>
    <rPh sb="94" eb="95">
      <t>ガツ</t>
    </rPh>
    <rPh sb="98" eb="99">
      <t>ガツ</t>
    </rPh>
    <rPh sb="99" eb="100">
      <t>ブン</t>
    </rPh>
    <rPh sb="101" eb="102">
      <t>オヨ</t>
    </rPh>
    <rPh sb="105" eb="107">
      <t>ワヤク</t>
    </rPh>
    <rPh sb="110" eb="112">
      <t>ネンカン</t>
    </rPh>
    <rPh sb="113" eb="114">
      <t>トオ</t>
    </rPh>
    <rPh sb="116" eb="119">
      <t>ムシュウニュウ</t>
    </rPh>
    <rPh sb="122" eb="124">
      <t>バアイ</t>
    </rPh>
    <rPh sb="127" eb="129">
      <t>トウガイ</t>
    </rPh>
    <rPh sb="129" eb="131">
      <t>キカン</t>
    </rPh>
    <rPh sb="135" eb="138">
      <t>ムシュウニュウ</t>
    </rPh>
    <rPh sb="144" eb="145">
      <t>シメ</t>
    </rPh>
    <rPh sb="146" eb="148">
      <t>コウテキ</t>
    </rPh>
    <rPh sb="149" eb="152">
      <t>ショウメイショ</t>
    </rPh>
    <rPh sb="153" eb="155">
      <t>ヒツヨウ</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</si>
  <si>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</si>
  <si>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</si>
  <si>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</si>
  <si>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(4)生計維持者は、同居・別居にかかわらず、離婚・死別していない父母（事実婚を含む。）がいる場合はそれぞれを生計維持者１及び２にします。父母のどちらを生計維持者１、２にしても構いません。父母のどちらかが離婚・死別している場合は、生計維持者２の欄には入力しないでください。なお、生計維持者が２名とも１月１日時点で海外に居住しているために日本国内で住民税を課されていない場合には、この申告書１部で、生計維持者２名分の収入（所得）を申告することができます。</t>
    <rPh sb="138" eb="140">
      <t>セイケイ</t>
    </rPh>
    <rPh sb="140" eb="142">
      <t>イジ</t>
    </rPh>
    <rPh sb="142" eb="143">
      <t>シャ</t>
    </rPh>
    <rPh sb="145" eb="146">
      <t>メイ</t>
    </rPh>
    <rPh sb="149" eb="150">
      <t>ガツ</t>
    </rPh>
    <rPh sb="151" eb="152">
      <t>ニチ</t>
    </rPh>
    <rPh sb="152" eb="154">
      <t>ジテン</t>
    </rPh>
    <rPh sb="155" eb="157">
      <t>カイガイ</t>
    </rPh>
    <rPh sb="158" eb="160">
      <t>キョジュウ</t>
    </rPh>
    <rPh sb="167" eb="169">
      <t>ニホン</t>
    </rPh>
    <rPh sb="169" eb="171">
      <t>コクナイ</t>
    </rPh>
    <rPh sb="172" eb="175">
      <t>ジュウミンゼイ</t>
    </rPh>
    <rPh sb="176" eb="177">
      <t>カ</t>
    </rPh>
    <rPh sb="183" eb="185">
      <t>バアイ</t>
    </rPh>
    <rPh sb="194" eb="195">
      <t>ブ</t>
    </rPh>
    <rPh sb="197" eb="199">
      <t>セイケイ</t>
    </rPh>
    <rPh sb="199" eb="201">
      <t>イジ</t>
    </rPh>
    <rPh sb="201" eb="202">
      <t>シャ</t>
    </rPh>
    <rPh sb="203" eb="205">
      <t>メイブン</t>
    </rPh>
    <rPh sb="206" eb="208">
      <t>シュウニュウ</t>
    </rPh>
    <rPh sb="209" eb="211">
      <t>ショトク</t>
    </rPh>
    <rPh sb="213" eb="215">
      <t>シンコク</t>
    </rPh>
    <phoneticPr fontId="2"/>
  </si>
  <si>
    <t>2.申込者本人がどちらの生計維持者に扶養されているかを選択します。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</si>
</sst>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 @"/>
    <numFmt numFmtId="177" formatCode="#,##0;[Red]#,##0"/>
    <numFmt numFmtId="178" formatCode="#,##0.00;[Red]#,##0.00"/>
  </numFmts>
  <fonts count="3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1"/>
      <color theme="1"/>
      <name val="HGS行書体"/>
      <family val="4"/>
      <charset val="128"/>
    </font>
    <font>
      <sz val="11"/>
      <color theme="1"/>
      <name val="Kunstler Script"/>
      <family val="4"/>
    </font>
    <font>
      <sz val="16"/>
      <color theme="1"/>
      <name val="Kunstler Script"/>
      <family val="4"/>
    </font>
    <font>
      <sz val="14"/>
      <color theme="1"/>
      <name val="HGS行書体"/>
      <family val="4"/>
      <charset val="128"/>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1">
    <xf numFmtId="0" fontId="0" fillId="0" borderId="0"/>
  </cellStyleXfs>
  <cellXfs count="250">
    <xf numFmtId="0" fontId="0" fillId="0" borderId="0" xfId="0"/>
    <xf numFmtId="0" fontId="3" fillId="0" borderId="0" xfId="0" applyFont="1" applyProtection="1"/>
    <xf numFmtId="0" fontId="3" fillId="0" borderId="0" xfId="0" applyNumberFormat="1" applyFont="1" applyProtection="1"/>
    <xf numFmtId="0" fontId="3" fillId="0" borderId="0" xfId="0" applyFont="1"/>
    <xf numFmtId="0" fontId="3" fillId="0" borderId="0" xfId="0" applyFont="1" applyAlignment="1" applyProtection="1">
      <alignment horizontal="left"/>
    </xf>
    <xf numFmtId="0" fontId="5" fillId="0" borderId="0" xfId="0" applyFont="1" applyProtection="1"/>
    <xf numFmtId="0" fontId="5" fillId="0" borderId="0" xfId="0" applyFont="1"/>
    <xf numFmtId="0" fontId="7" fillId="0" borderId="2" xfId="0" applyFont="1" applyBorder="1" applyProtection="1">
      <protection locked="0"/>
    </xf>
    <xf numFmtId="0" fontId="3" fillId="0" borderId="3" xfId="0" applyFont="1" applyBorder="1" applyProtection="1"/>
    <xf numFmtId="0" fontId="0" fillId="0" borderId="3" xfId="0" applyBorder="1" applyProtection="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applyProtection="1"/>
    <xf numFmtId="0" fontId="3" fillId="0" borderId="0" xfId="0" applyNumberFormat="1" applyFont="1" applyBorder="1" applyProtection="1"/>
    <xf numFmtId="0" fontId="3" fillId="0" borderId="0" xfId="0" applyFont="1" applyBorder="1" applyProtection="1"/>
    <xf numFmtId="0" fontId="5" fillId="0" borderId="0" xfId="0" applyFont="1" applyBorder="1" applyAlignment="1" applyProtection="1">
      <alignment horizontal="centerContinuous"/>
    </xf>
    <xf numFmtId="0" fontId="3" fillId="0" borderId="6" xfId="0" applyFont="1" applyBorder="1" applyAlignment="1" applyProtection="1">
      <alignment horizontal="centerContinuous"/>
    </xf>
    <xf numFmtId="0" fontId="3" fillId="0" borderId="6" xfId="0" applyFont="1" applyBorder="1" applyProtection="1"/>
    <xf numFmtId="0" fontId="3" fillId="0" borderId="6" xfId="0" applyNumberFormat="1" applyFont="1" applyBorder="1" applyProtection="1"/>
    <xf numFmtId="0" fontId="3" fillId="0" borderId="0" xfId="0" applyNumberFormat="1" applyFont="1" applyBorder="1" applyAlignment="1" applyProtection="1">
      <alignment horizontal="right"/>
    </xf>
    <xf numFmtId="0" fontId="3" fillId="0" borderId="0" xfId="0" applyNumberFormat="1" applyFont="1" applyBorder="1" applyAlignment="1" applyProtection="1">
      <alignment horizontal="center"/>
    </xf>
    <xf numFmtId="0" fontId="3" fillId="0" borderId="0" xfId="0" applyNumberFormat="1" applyFont="1" applyBorder="1" applyAlignment="1" applyProtection="1">
      <alignment horizontal="left"/>
      <protection locked="0"/>
    </xf>
    <xf numFmtId="0" fontId="3" fillId="0" borderId="6" xfId="0" applyNumberFormat="1" applyFont="1" applyFill="1" applyBorder="1" applyAlignment="1" applyProtection="1">
      <alignment horizontal="right"/>
    </xf>
    <xf numFmtId="0" fontId="3" fillId="0" borderId="0" xfId="0" applyFont="1" applyFill="1" applyBorder="1" applyAlignment="1" applyProtection="1">
      <alignment vertical="top"/>
      <protection locked="0"/>
    </xf>
    <xf numFmtId="0" fontId="3" fillId="0" borderId="0" xfId="0" applyNumberFormat="1" applyFont="1" applyFill="1" applyBorder="1" applyAlignment="1" applyProtection="1">
      <alignment horizontal="center"/>
    </xf>
    <xf numFmtId="0" fontId="3" fillId="0" borderId="0" xfId="0" applyNumberFormat="1" applyFont="1" applyFill="1" applyBorder="1" applyProtection="1"/>
    <xf numFmtId="49" fontId="3" fillId="0" borderId="0" xfId="0" applyNumberFormat="1" applyFont="1" applyFill="1" applyBorder="1" applyAlignment="1" applyProtection="1">
      <alignment vertical="top"/>
      <protection locked="0"/>
    </xf>
    <xf numFmtId="0" fontId="3" fillId="0" borderId="6" xfId="0" applyNumberFormat="1" applyFont="1" applyFill="1" applyBorder="1" applyAlignment="1" applyProtection="1">
      <alignment horizontal="left"/>
    </xf>
    <xf numFmtId="49" fontId="3" fillId="0" borderId="0" xfId="0" applyNumberFormat="1" applyFont="1" applyFill="1" applyBorder="1" applyAlignment="1" applyProtection="1">
      <alignment horizontal="left"/>
      <protection locked="0"/>
    </xf>
    <xf numFmtId="0" fontId="3" fillId="0" borderId="6" xfId="0" applyFont="1" applyFill="1" applyBorder="1" applyAlignment="1" applyProtection="1">
      <alignment horizontal="left"/>
    </xf>
    <xf numFmtId="0" fontId="3" fillId="0" borderId="6" xfId="0" applyNumberFormat="1" applyFont="1" applyFill="1" applyBorder="1" applyProtection="1"/>
    <xf numFmtId="0" fontId="5" fillId="0" borderId="0" xfId="0" applyNumberFormat="1" applyFont="1" applyBorder="1" applyProtection="1"/>
    <xf numFmtId="0" fontId="6" fillId="0" borderId="0" xfId="0" applyNumberFormat="1" applyFont="1" applyBorder="1" applyProtection="1"/>
    <xf numFmtId="0" fontId="3" fillId="0" borderId="0" xfId="0" applyNumberFormat="1" applyFont="1" applyBorder="1" applyAlignment="1" applyProtection="1">
      <alignment horizontal="left"/>
    </xf>
    <xf numFmtId="58" fontId="3" fillId="0" borderId="0" xfId="0" applyNumberFormat="1" applyFont="1" applyBorder="1" applyAlignment="1" applyProtection="1">
      <alignment horizontal="center"/>
    </xf>
    <xf numFmtId="58" fontId="3" fillId="0" borderId="0" xfId="0" applyNumberFormat="1" applyFont="1" applyBorder="1" applyAlignment="1" applyProtection="1">
      <alignment horizontal="left"/>
    </xf>
    <xf numFmtId="0" fontId="3" fillId="0" borderId="6" xfId="0" applyFont="1" applyBorder="1" applyAlignment="1" applyProtection="1">
      <alignment horizontal="right"/>
    </xf>
    <xf numFmtId="176" fontId="3" fillId="0" borderId="0" xfId="0" applyNumberFormat="1" applyFont="1" applyBorder="1" applyProtection="1"/>
    <xf numFmtId="0" fontId="3" fillId="0" borderId="0" xfId="0" applyFont="1" applyBorder="1" applyAlignment="1" applyProtection="1">
      <alignment horizontal="center"/>
    </xf>
    <xf numFmtId="0" fontId="3" fillId="0" borderId="7" xfId="0" applyFont="1" applyBorder="1" applyProtection="1"/>
    <xf numFmtId="49" fontId="6" fillId="0" borderId="8" xfId="0" applyNumberFormat="1" applyFont="1" applyBorder="1" applyAlignment="1" applyProtection="1">
      <alignment horizontal="center"/>
    </xf>
    <xf numFmtId="49" fontId="6" fillId="0" borderId="8" xfId="0" applyNumberFormat="1" applyFont="1" applyBorder="1" applyProtection="1"/>
    <xf numFmtId="0" fontId="3" fillId="0" borderId="8" xfId="0" applyNumberFormat="1" applyFont="1" applyBorder="1" applyProtection="1"/>
    <xf numFmtId="0" fontId="3" fillId="0" borderId="8" xfId="0" applyFont="1" applyBorder="1" applyProtection="1">
      <protection locked="0"/>
    </xf>
    <xf numFmtId="0" fontId="3" fillId="0" borderId="8" xfId="0" applyFont="1" applyBorder="1" applyAlignment="1" applyProtection="1">
      <alignment horizontal="center"/>
    </xf>
    <xf numFmtId="0" fontId="3" fillId="0" borderId="8" xfId="0" applyFont="1" applyBorder="1" applyProtection="1"/>
    <xf numFmtId="0" fontId="3" fillId="0" borderId="9" xfId="0" applyNumberFormat="1" applyFont="1" applyBorder="1" applyProtection="1"/>
    <xf numFmtId="49" fontId="3" fillId="0" borderId="0" xfId="0" applyNumberFormat="1" applyFont="1"/>
    <xf numFmtId="49" fontId="3" fillId="0" borderId="0" xfId="0" applyNumberFormat="1" applyFont="1" applyAlignment="1">
      <alignment horizontal="right"/>
    </xf>
    <xf numFmtId="0" fontId="0" fillId="0" borderId="0" xfId="0" applyAlignment="1">
      <alignment horizontal="center"/>
    </xf>
    <xf numFmtId="177" fontId="0" fillId="0" borderId="0" xfId="0" applyNumberFormat="1"/>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11" fillId="0" borderId="1" xfId="0" applyFont="1" applyBorder="1"/>
    <xf numFmtId="0" fontId="12" fillId="0" borderId="1" xfId="0" applyFont="1" applyBorder="1"/>
    <xf numFmtId="0" fontId="0" fillId="0" borderId="1" xfId="0" applyFill="1" applyBorder="1"/>
    <xf numFmtId="0" fontId="10" fillId="0" borderId="0" xfId="0" applyFont="1"/>
    <xf numFmtId="0" fontId="0" fillId="0" borderId="0" xfId="0" applyFill="1" applyBorder="1"/>
    <xf numFmtId="0" fontId="0" fillId="0" borderId="0" xfId="0" applyBorder="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177" fontId="9" fillId="0" borderId="0" xfId="0" applyNumberFormat="1" applyFont="1"/>
    <xf numFmtId="0" fontId="14" fillId="0" borderId="1" xfId="0" applyFont="1" applyBorder="1" applyProtection="1"/>
    <xf numFmtId="0" fontId="14" fillId="0" borderId="1" xfId="0" applyFont="1" applyBorder="1"/>
    <xf numFmtId="49" fontId="14"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Border="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3"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3" fillId="2" borderId="31" xfId="0" applyFont="1" applyFill="1" applyBorder="1" applyAlignment="1">
      <alignment vertical="center"/>
    </xf>
    <xf numFmtId="0" fontId="0" fillId="0" borderId="0" xfId="0" applyAlignment="1">
      <alignment horizontal="left"/>
    </xf>
    <xf numFmtId="0" fontId="0" fillId="0" borderId="41" xfId="0" applyBorder="1"/>
    <xf numFmtId="0" fontId="0" fillId="0" borderId="42" xfId="0" applyFill="1" applyBorder="1"/>
    <xf numFmtId="177" fontId="11" fillId="0" borderId="0" xfId="0" applyNumberFormat="1" applyFont="1"/>
    <xf numFmtId="0" fontId="8" fillId="0" borderId="10" xfId="0" applyFont="1" applyBorder="1" applyAlignment="1">
      <alignment horizontal="center" vertical="center" shrinkToFit="1"/>
    </xf>
    <xf numFmtId="0" fontId="8" fillId="0" borderId="0" xfId="0" applyFont="1"/>
    <xf numFmtId="0" fontId="0" fillId="0" borderId="0" xfId="0" applyFont="1"/>
    <xf numFmtId="0" fontId="16" fillId="0" borderId="0" xfId="0" applyFont="1"/>
    <xf numFmtId="0" fontId="17" fillId="0" borderId="0" xfId="0" applyFont="1"/>
    <xf numFmtId="0" fontId="18" fillId="0" borderId="0" xfId="0" applyFont="1"/>
    <xf numFmtId="0" fontId="0" fillId="2" borderId="0" xfId="0" applyFill="1" applyAlignment="1">
      <alignment vertical="center"/>
    </xf>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0" borderId="11" xfId="0" applyFill="1" applyBorder="1" applyAlignment="1">
      <alignment vertical="center" shrinkToFit="1"/>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Border="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3" fillId="2" borderId="0" xfId="0" applyFont="1" applyFill="1" applyBorder="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7" fillId="0" borderId="47" xfId="0" applyFont="1" applyBorder="1"/>
    <xf numFmtId="0" fontId="18" fillId="0" borderId="48" xfId="0" applyFont="1" applyBorder="1"/>
    <xf numFmtId="177" fontId="18" fillId="0" borderId="48" xfId="0" applyNumberFormat="1" applyFont="1" applyBorder="1" applyAlignment="1">
      <alignment horizontal="right"/>
    </xf>
    <xf numFmtId="0" fontId="18" fillId="0" borderId="51" xfId="0" applyFont="1" applyBorder="1"/>
    <xf numFmtId="0" fontId="18" fillId="0" borderId="7" xfId="0" applyFont="1" applyBorder="1" applyAlignment="1">
      <alignment vertical="center"/>
    </xf>
    <xf numFmtId="0" fontId="18" fillId="0" borderId="8" xfId="0" applyFont="1" applyBorder="1" applyAlignment="1">
      <alignment vertical="center"/>
    </xf>
    <xf numFmtId="177" fontId="18" fillId="0" borderId="8" xfId="0" applyNumberFormat="1" applyFont="1" applyBorder="1" applyAlignment="1">
      <alignment horizontal="right" vertical="center"/>
    </xf>
    <xf numFmtId="0" fontId="18" fillId="0" borderId="50" xfId="0" applyFont="1" applyBorder="1"/>
    <xf numFmtId="0" fontId="18" fillId="0" borderId="8" xfId="0" applyFont="1" applyBorder="1"/>
    <xf numFmtId="0" fontId="18" fillId="0" borderId="9" xfId="0" applyFont="1" applyBorder="1"/>
    <xf numFmtId="0" fontId="0" fillId="0" borderId="55" xfId="0" applyBorder="1"/>
    <xf numFmtId="0" fontId="17"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0" fillId="0" borderId="2" xfId="0" applyFill="1" applyBorder="1" applyAlignment="1">
      <alignment vertical="center"/>
    </xf>
    <xf numFmtId="0" fontId="0" fillId="0" borderId="11" xfId="0" applyFill="1" applyBorder="1" applyAlignment="1">
      <alignment vertical="center"/>
    </xf>
    <xf numFmtId="0" fontId="18" fillId="0" borderId="0" xfId="0" applyFont="1" applyFill="1"/>
    <xf numFmtId="0" fontId="0" fillId="0" borderId="0" xfId="0" applyFill="1"/>
    <xf numFmtId="0" fontId="18" fillId="0" borderId="47" xfId="0" applyFont="1" applyFill="1" applyBorder="1" applyAlignment="1">
      <alignment vertical="center"/>
    </xf>
    <xf numFmtId="0" fontId="18" fillId="0" borderId="48" xfId="0" applyFont="1" applyFill="1" applyBorder="1" applyAlignment="1">
      <alignment vertical="center"/>
    </xf>
    <xf numFmtId="177" fontId="18" fillId="0" borderId="48" xfId="0" applyNumberFormat="1" applyFont="1" applyFill="1" applyBorder="1" applyAlignment="1">
      <alignment horizontal="right" vertical="center"/>
    </xf>
    <xf numFmtId="0" fontId="18" fillId="0" borderId="51" xfId="0" applyFont="1" applyFill="1" applyBorder="1"/>
    <xf numFmtId="0" fontId="18" fillId="0" borderId="48" xfId="0" applyFont="1" applyFill="1" applyBorder="1"/>
    <xf numFmtId="0" fontId="18" fillId="0" borderId="49" xfId="0" applyFont="1" applyFill="1" applyBorder="1"/>
    <xf numFmtId="0" fontId="18" fillId="0" borderId="7" xfId="0" applyFont="1" applyFill="1" applyBorder="1" applyAlignment="1">
      <alignment vertical="center"/>
    </xf>
    <xf numFmtId="0" fontId="18" fillId="0" borderId="8" xfId="0" applyFont="1" applyFill="1" applyBorder="1" applyAlignment="1">
      <alignment vertical="center"/>
    </xf>
    <xf numFmtId="177" fontId="18" fillId="0" borderId="8" xfId="0" applyNumberFormat="1" applyFont="1" applyFill="1" applyBorder="1" applyAlignment="1">
      <alignment horizontal="right" vertical="center"/>
    </xf>
    <xf numFmtId="0" fontId="18" fillId="0" borderId="50" xfId="0" applyFont="1" applyFill="1" applyBorder="1"/>
    <xf numFmtId="0" fontId="18" fillId="0" borderId="8" xfId="0" applyFont="1" applyFill="1" applyBorder="1"/>
    <xf numFmtId="0" fontId="18" fillId="0" borderId="9" xfId="0" applyFont="1" applyFill="1" applyBorder="1"/>
    <xf numFmtId="0" fontId="0" fillId="0" borderId="0" xfId="0" applyAlignment="1">
      <alignment horizontal="center"/>
    </xf>
    <xf numFmtId="0" fontId="20" fillId="0" borderId="0" xfId="0" applyFont="1" applyAlignment="1">
      <alignment horizontal="right"/>
    </xf>
    <xf numFmtId="0" fontId="0" fillId="0" borderId="0" xfId="0" applyAlignment="1">
      <alignment horizontal="center"/>
    </xf>
    <xf numFmtId="0" fontId="0" fillId="0" borderId="0" xfId="0" applyBorder="1" applyAlignment="1">
      <alignment horizontal="left"/>
    </xf>
    <xf numFmtId="0" fontId="0" fillId="0" borderId="0" xfId="0" applyBorder="1" applyAlignment="1">
      <alignment horizontal="center"/>
    </xf>
    <xf numFmtId="14" fontId="0" fillId="0" borderId="0" xfId="0" applyNumberFormat="1" applyBorder="1" applyAlignment="1">
      <alignment horizontal="center"/>
    </xf>
    <xf numFmtId="0" fontId="18" fillId="2" borderId="0" xfId="0" applyFont="1" applyFill="1" applyBorder="1" applyAlignment="1">
      <alignment horizontal="right" vertical="center"/>
    </xf>
    <xf numFmtId="0" fontId="18" fillId="0" borderId="20" xfId="0" applyFont="1" applyBorder="1" applyAlignment="1">
      <alignment horizontal="right" vertical="top"/>
    </xf>
    <xf numFmtId="0" fontId="18" fillId="0" borderId="20" xfId="0" applyFont="1" applyBorder="1" applyAlignment="1">
      <alignment horizontal="right" vertical="center"/>
    </xf>
    <xf numFmtId="0" fontId="20" fillId="2" borderId="40" xfId="0" quotePrefix="1" applyFont="1" applyFill="1" applyBorder="1" applyAlignment="1">
      <alignment horizontal="right" vertical="center"/>
    </xf>
    <xf numFmtId="0" fontId="19" fillId="2" borderId="40" xfId="0" quotePrefix="1" applyFont="1" applyFill="1" applyBorder="1" applyAlignment="1">
      <alignment horizontal="right" vertical="center"/>
    </xf>
    <xf numFmtId="0" fontId="19" fillId="2" borderId="39" xfId="0" quotePrefix="1" applyFont="1" applyFill="1" applyBorder="1" applyAlignment="1">
      <alignment horizontal="right" vertical="center"/>
    </xf>
    <xf numFmtId="0" fontId="20" fillId="2" borderId="31" xfId="0" quotePrefix="1" applyFont="1" applyFill="1" applyBorder="1" applyAlignment="1">
      <alignment horizontal="right" vertical="center"/>
    </xf>
    <xf numFmtId="0" fontId="19" fillId="2" borderId="31" xfId="0" quotePrefix="1" applyFont="1" applyFill="1" applyBorder="1" applyAlignment="1">
      <alignment horizontal="right" vertical="center"/>
    </xf>
    <xf numFmtId="0" fontId="19" fillId="2" borderId="32" xfId="0" quotePrefix="1" applyFont="1" applyFill="1" applyBorder="1" applyAlignment="1">
      <alignment horizontal="right" vertical="center"/>
    </xf>
    <xf numFmtId="0" fontId="20" fillId="2" borderId="0" xfId="0" quotePrefix="1" applyFont="1" applyFill="1" applyBorder="1" applyAlignment="1">
      <alignment horizontal="right" vertical="center"/>
    </xf>
    <xf numFmtId="0" fontId="19" fillId="2" borderId="0" xfId="0" applyFont="1" applyFill="1" applyBorder="1" applyAlignment="1">
      <alignment horizontal="right" vertical="center"/>
    </xf>
    <xf numFmtId="0" fontId="19" fillId="2" borderId="0" xfId="0" quotePrefix="1" applyFont="1" applyFill="1" applyBorder="1" applyAlignment="1">
      <alignment horizontal="right" vertical="center"/>
    </xf>
    <xf numFmtId="0" fontId="19" fillId="2" borderId="20" xfId="0" applyFont="1" applyFill="1" applyBorder="1" applyAlignment="1">
      <alignment horizontal="right" vertical="center"/>
    </xf>
    <xf numFmtId="0" fontId="19" fillId="2" borderId="33" xfId="0" quotePrefix="1" applyFont="1" applyFill="1" applyBorder="1" applyAlignment="1">
      <alignment horizontal="right" vertical="center"/>
    </xf>
    <xf numFmtId="0" fontId="19" fillId="2" borderId="20" xfId="0" quotePrefix="1" applyFont="1" applyFill="1" applyBorder="1" applyAlignment="1">
      <alignment horizontal="right" vertical="center"/>
    </xf>
    <xf numFmtId="0" fontId="23" fillId="0" borderId="12" xfId="0" applyFont="1" applyBorder="1"/>
    <xf numFmtId="0" fontId="24" fillId="0" borderId="41" xfId="0" applyFont="1" applyBorder="1"/>
    <xf numFmtId="0" fontId="25" fillId="0" borderId="0" xfId="0" applyFont="1"/>
    <xf numFmtId="0" fontId="26" fillId="0" borderId="0" xfId="0" applyFont="1" applyAlignment="1">
      <alignment vertical="center"/>
    </xf>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0" fillId="0" borderId="6" xfId="0" applyFont="1" applyBorder="1" applyAlignment="1">
      <alignment horizontal="right"/>
    </xf>
    <xf numFmtId="0" fontId="28" fillId="0" borderId="0" xfId="0" applyFont="1"/>
    <xf numFmtId="0" fontId="27" fillId="0" borderId="0" xfId="0" applyFont="1"/>
    <xf numFmtId="0" fontId="0" fillId="0" borderId="0" xfId="0" applyBorder="1" applyAlignment="1">
      <alignment horizontal="right"/>
    </xf>
    <xf numFmtId="0" fontId="9" fillId="0" borderId="12" xfId="0" quotePrefix="1" applyFont="1" applyBorder="1" applyAlignment="1">
      <alignment horizontal="center"/>
    </xf>
    <xf numFmtId="0" fontId="10" fillId="0" borderId="12" xfId="0" applyFont="1" applyBorder="1"/>
    <xf numFmtId="0" fontId="10" fillId="0" borderId="12" xfId="0" applyFont="1" applyBorder="1" applyAlignment="1">
      <alignment horizontal="center"/>
    </xf>
    <xf numFmtId="0" fontId="10" fillId="0" borderId="12" xfId="0" applyNumberFormat="1" applyFont="1" applyBorder="1" applyAlignment="1">
      <alignment horizontal="center"/>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7" fillId="2" borderId="31" xfId="0" applyFont="1" applyFill="1" applyBorder="1" applyAlignment="1">
      <alignment vertical="center"/>
    </xf>
    <xf numFmtId="0" fontId="8" fillId="0" borderId="57" xfId="0" applyFont="1" applyFill="1" applyBorder="1" applyAlignment="1">
      <alignment vertical="center"/>
    </xf>
    <xf numFmtId="0" fontId="20" fillId="0" borderId="1" xfId="0" applyFont="1" applyFill="1" applyBorder="1" applyAlignment="1">
      <alignment vertical="center"/>
    </xf>
    <xf numFmtId="0" fontId="19" fillId="0" borderId="1" xfId="0" applyFont="1" applyFill="1" applyBorder="1" applyAlignment="1">
      <alignment vertical="center"/>
    </xf>
    <xf numFmtId="0" fontId="8" fillId="0" borderId="58" xfId="0" applyFont="1" applyFill="1" applyBorder="1" applyAlignment="1">
      <alignment horizontal="center" vertical="center"/>
    </xf>
    <xf numFmtId="0" fontId="18" fillId="0" borderId="0" xfId="0" applyFont="1" applyBorder="1"/>
    <xf numFmtId="0" fontId="29" fillId="0" borderId="55" xfId="0" applyFont="1" applyBorder="1"/>
    <xf numFmtId="0" fontId="10" fillId="0" borderId="0" xfId="0" applyFont="1" applyBorder="1"/>
    <xf numFmtId="14" fontId="0" fillId="0" borderId="12" xfId="0" applyNumberFormat="1" applyBorder="1" applyAlignment="1">
      <alignment horizontal="center"/>
    </xf>
    <xf numFmtId="0" fontId="0" fillId="0" borderId="0" xfId="0" applyAlignment="1">
      <alignment horizontal="center"/>
    </xf>
    <xf numFmtId="0" fontId="0" fillId="0" borderId="0" xfId="0" applyAlignment="1">
      <alignment horizontal="left" vertical="top" wrapText="1"/>
    </xf>
    <xf numFmtId="178" fontId="0" fillId="0" borderId="10" xfId="0" applyNumberFormat="1" applyBorder="1" applyAlignment="1">
      <alignment vertical="center" shrinkToFit="1"/>
    </xf>
    <xf numFmtId="0" fontId="20" fillId="0" borderId="46" xfId="0" applyFont="1" applyBorder="1" applyAlignment="1">
      <alignment horizontal="distributed" vertical="top"/>
    </xf>
    <xf numFmtId="0" fontId="27" fillId="0" borderId="0" xfId="0" applyFont="1" applyAlignment="1">
      <alignment vertical="top" wrapText="1"/>
    </xf>
    <xf numFmtId="0" fontId="26" fillId="0" borderId="5" xfId="0" applyFont="1" applyBorder="1" applyAlignment="1">
      <alignment vertical="top" wrapText="1"/>
    </xf>
    <xf numFmtId="49" fontId="9" fillId="0" borderId="12" xfId="0" quotePrefix="1" applyNumberFormat="1" applyFont="1" applyBorder="1" applyAlignment="1">
      <alignment horizontal="center"/>
    </xf>
    <xf numFmtId="49" fontId="10" fillId="0" borderId="12" xfId="0" applyNumberFormat="1" applyFont="1" applyBorder="1" applyAlignment="1">
      <alignment horizontal="center"/>
    </xf>
    <xf numFmtId="0" fontId="0" fillId="0" borderId="12" xfId="0" applyBorder="1" applyAlignment="1">
      <alignment shrinkToFit="1"/>
    </xf>
    <xf numFmtId="0" fontId="0" fillId="0" borderId="41" xfId="0" applyBorder="1" applyAlignment="1">
      <alignment shrinkToFit="1"/>
    </xf>
    <xf numFmtId="0" fontId="9" fillId="0" borderId="41" xfId="0" applyFont="1" applyBorder="1" applyAlignment="1">
      <alignment shrinkToFit="1"/>
    </xf>
    <xf numFmtId="49" fontId="10" fillId="0" borderId="12" xfId="0" applyNumberFormat="1" applyFont="1" applyBorder="1" applyAlignment="1">
      <alignment horizontal="center" shrinkToFit="1"/>
    </xf>
    <xf numFmtId="49" fontId="9" fillId="0" borderId="0" xfId="0" applyNumberFormat="1" applyFont="1" applyBorder="1" applyAlignment="1">
      <alignment shrinkToFit="1"/>
    </xf>
    <xf numFmtId="0" fontId="27" fillId="0" borderId="0" xfId="0" applyFont="1" applyBorder="1" applyAlignment="1">
      <alignment vertical="top" wrapText="1"/>
    </xf>
    <xf numFmtId="0" fontId="26" fillId="0" borderId="0" xfId="0" applyFont="1" applyBorder="1" applyAlignment="1">
      <alignment vertical="top" wrapText="1"/>
    </xf>
    <xf numFmtId="0" fontId="25" fillId="0" borderId="0" xfId="0" applyFont="1" applyAlignment="1">
      <alignment vertical="center"/>
    </xf>
    <xf numFmtId="0" fontId="0" fillId="0" borderId="0" xfId="0" applyAlignment="1">
      <alignment horizontal="center"/>
    </xf>
    <xf numFmtId="0" fontId="0" fillId="0" borderId="0" xfId="0" applyAlignment="1">
      <alignment horizontal="left" vertical="top" wrapText="1"/>
    </xf>
    <xf numFmtId="0" fontId="18" fillId="0" borderId="52" xfId="0" applyFont="1" applyBorder="1" applyAlignment="1">
      <alignment horizontal="center"/>
    </xf>
    <xf numFmtId="0" fontId="18" fillId="0" borderId="53" xfId="0" applyFont="1" applyBorder="1" applyAlignment="1">
      <alignment horizontal="center"/>
    </xf>
    <xf numFmtId="0" fontId="18" fillId="0" borderId="54" xfId="0" applyFont="1" applyBorder="1" applyAlignment="1">
      <alignment horizontal="center"/>
    </xf>
    <xf numFmtId="0" fontId="15" fillId="2" borderId="30" xfId="0" applyFont="1" applyFill="1" applyBorder="1" applyAlignment="1">
      <alignment horizontal="left" vertical="center"/>
    </xf>
    <xf numFmtId="0" fontId="15" fillId="2" borderId="56" xfId="0" applyFont="1" applyFill="1" applyBorder="1" applyAlignment="1">
      <alignment horizontal="left" vertical="center"/>
    </xf>
    <xf numFmtId="0" fontId="0" fillId="0" borderId="46" xfId="0" applyBorder="1" applyAlignment="1">
      <alignment horizontal="right" shrinkToFit="1"/>
    </xf>
    <xf numFmtId="0" fontId="0" fillId="0" borderId="0" xfId="0" applyBorder="1" applyAlignment="1">
      <alignment horizontal="right"/>
    </xf>
    <xf numFmtId="0" fontId="30" fillId="0" borderId="0" xfId="0" applyFont="1" applyBorder="1" applyAlignment="1">
      <alignment horizontal="right" vertical="center"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0"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27" fillId="0" borderId="0" xfId="0" applyFont="1" applyBorder="1" applyAlignment="1">
      <alignment horizontal="left" vertical="top" wrapText="1"/>
    </xf>
  </cellXfs>
  <cellStyles count="1">
    <cellStyle name="標準" xfId="0" builtinId="0"/>
  </cellStyles>
  <dxfs count="1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104775</xdr:colOff>
      <xdr:row>3</xdr:row>
      <xdr:rowOff>104772</xdr:rowOff>
    </xdr:from>
    <xdr:to>
      <xdr:col>17</xdr:col>
      <xdr:colOff>590550</xdr:colOff>
      <xdr:row>23</xdr:row>
      <xdr:rowOff>76199</xdr:rowOff>
    </xdr:to>
    <xdr:sp macro="" textlink="">
      <xdr:nvSpPr>
        <xdr:cNvPr id="5" name="正方形/長方形 4"/>
        <xdr:cNvSpPr/>
      </xdr:nvSpPr>
      <xdr:spPr>
        <a:xfrm>
          <a:off x="7086600" y="523872"/>
          <a:ext cx="4600575" cy="3267077"/>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xdr:from>
      <xdr:col>4</xdr:col>
      <xdr:colOff>80596</xdr:colOff>
      <xdr:row>53</xdr:row>
      <xdr:rowOff>102577</xdr:rowOff>
    </xdr:from>
    <xdr:to>
      <xdr:col>4</xdr:col>
      <xdr:colOff>271096</xdr:colOff>
      <xdr:row>54</xdr:row>
      <xdr:rowOff>174219</xdr:rowOff>
    </xdr:to>
    <xdr:sp macro="" textlink="">
      <xdr:nvSpPr>
        <xdr:cNvPr id="2" name="円/楕円 1"/>
        <xdr:cNvSpPr/>
      </xdr:nvSpPr>
      <xdr:spPr>
        <a:xfrm>
          <a:off x="4278923" y="808892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86456</xdr:colOff>
      <xdr:row>55</xdr:row>
      <xdr:rowOff>20517</xdr:rowOff>
    </xdr:from>
    <xdr:to>
      <xdr:col>4</xdr:col>
      <xdr:colOff>276956</xdr:colOff>
      <xdr:row>55</xdr:row>
      <xdr:rowOff>253351</xdr:rowOff>
    </xdr:to>
    <xdr:sp macro="" textlink="">
      <xdr:nvSpPr>
        <xdr:cNvPr id="3" name="円/楕円 2"/>
        <xdr:cNvSpPr/>
      </xdr:nvSpPr>
      <xdr:spPr>
        <a:xfrm>
          <a:off x="4284783" y="838786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editAs="oneCell">
    <xdr:from>
      <xdr:col>11</xdr:col>
      <xdr:colOff>142875</xdr:colOff>
      <xdr:row>12</xdr:row>
      <xdr:rowOff>86755</xdr:rowOff>
    </xdr:from>
    <xdr:to>
      <xdr:col>17</xdr:col>
      <xdr:colOff>503901</xdr:colOff>
      <xdr:row>14</xdr:row>
      <xdr:rowOff>18708</xdr:rowOff>
    </xdr:to>
    <xdr:pic>
      <xdr:nvPicPr>
        <xdr:cNvPr id="4" name="図 3"/>
        <xdr:cNvPicPr>
          <a:picLocks noChangeAspect="1"/>
        </xdr:cNvPicPr>
      </xdr:nvPicPr>
      <xdr:blipFill>
        <a:blip xmlns:r="http://schemas.openxmlformats.org/officeDocument/2006/relationships" r:embed="rId1"/>
        <a:stretch>
          <a:fillRect/>
        </a:stretch>
      </xdr:blipFill>
      <xdr:spPr>
        <a:xfrm>
          <a:off x="6537325" y="1960005"/>
          <a:ext cx="4018626" cy="198653"/>
        </a:xfrm>
        <a:prstGeom prst="rect">
          <a:avLst/>
        </a:prstGeom>
      </xdr:spPr>
    </xdr:pic>
    <xdr:clientData/>
  </xdr:twoCellAnchor>
  <xdr:twoCellAnchor>
    <xdr:from>
      <xdr:col>16</xdr:col>
      <xdr:colOff>152400</xdr:colOff>
      <xdr:row>12</xdr:row>
      <xdr:rowOff>15875</xdr:rowOff>
    </xdr:from>
    <xdr:to>
      <xdr:col>17</xdr:col>
      <xdr:colOff>361950</xdr:colOff>
      <xdr:row>14</xdr:row>
      <xdr:rowOff>53975</xdr:rowOff>
    </xdr:to>
    <xdr:sp macro="" textlink="">
      <xdr:nvSpPr>
        <xdr:cNvPr id="6" name="円/楕円 5"/>
        <xdr:cNvSpPr/>
      </xdr:nvSpPr>
      <xdr:spPr>
        <a:xfrm>
          <a:off x="9594850" y="1889125"/>
          <a:ext cx="819150" cy="3048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11</xdr:col>
      <xdr:colOff>139700</xdr:colOff>
      <xdr:row>14</xdr:row>
      <xdr:rowOff>110817</xdr:rowOff>
    </xdr:from>
    <xdr:to>
      <xdr:col>17</xdr:col>
      <xdr:colOff>552450</xdr:colOff>
      <xdr:row>15</xdr:row>
      <xdr:rowOff>44448</xdr:rowOff>
    </xdr:to>
    <xdr:pic>
      <xdr:nvPicPr>
        <xdr:cNvPr id="7" name="図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34150" y="2250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501649</xdr:colOff>
      <xdr:row>14</xdr:row>
      <xdr:rowOff>76200</xdr:rowOff>
    </xdr:from>
    <xdr:to>
      <xdr:col>17</xdr:col>
      <xdr:colOff>581024</xdr:colOff>
      <xdr:row>15</xdr:row>
      <xdr:rowOff>63500</xdr:rowOff>
    </xdr:to>
    <xdr:sp macro="" textlink="">
      <xdr:nvSpPr>
        <xdr:cNvPr id="8" name="円/楕円 7"/>
        <xdr:cNvSpPr/>
      </xdr:nvSpPr>
      <xdr:spPr>
        <a:xfrm>
          <a:off x="9944099" y="2216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53</xdr:row>
      <xdr:rowOff>116418</xdr:rowOff>
    </xdr:from>
    <xdr:to>
      <xdr:col>4</xdr:col>
      <xdr:colOff>253997</xdr:colOff>
      <xdr:row>54</xdr:row>
      <xdr:rowOff>190502</xdr:rowOff>
    </xdr:to>
    <xdr:sp macro="" textlink="">
      <xdr:nvSpPr>
        <xdr:cNvPr id="3" name="円/楕円 2"/>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55</xdr:row>
      <xdr:rowOff>35980</xdr:rowOff>
    </xdr:from>
    <xdr:to>
      <xdr:col>4</xdr:col>
      <xdr:colOff>258235</xdr:colOff>
      <xdr:row>55</xdr:row>
      <xdr:rowOff>268814</xdr:rowOff>
    </xdr:to>
    <xdr:sp macro="" textlink="">
      <xdr:nvSpPr>
        <xdr:cNvPr id="4" name="円/楕円 3"/>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71"/>
  <sheetViews>
    <sheetView showGridLines="0" tabSelected="1" view="pageBreakPreview" zoomScaleNormal="100" zoomScaleSheetLayoutView="100" workbookViewId="0">
      <selection activeCell="I20" sqref="I20"/>
    </sheetView>
  </sheetViews>
  <sheetFormatPr defaultRowHeight="13.5"/>
  <cols>
    <col min="1" max="1" width="3.125" customWidth="1"/>
    <col min="2" max="2" width="34.625" customWidth="1"/>
    <col min="3" max="3" width="0.625" customWidth="1"/>
    <col min="4" max="4" width="16.625" customWidth="1"/>
    <col min="5" max="5" width="4.75" bestFit="1" customWidth="1"/>
    <col min="6" max="6" width="4.125" customWidth="1"/>
    <col min="7" max="7" width="2" customWidth="1"/>
    <col min="8" max="8" width="16.625" customWidth="1"/>
    <col min="9" max="9" width="4.75" bestFit="1" customWidth="1"/>
    <col min="10" max="10" width="0.625" customWidth="1"/>
    <col min="11" max="11" width="3.75" customWidth="1"/>
  </cols>
  <sheetData>
    <row r="1" spans="1:9">
      <c r="A1" s="234" t="s">
        <v>491</v>
      </c>
      <c r="B1" s="234"/>
      <c r="C1" s="234"/>
      <c r="D1" s="234"/>
      <c r="E1" s="234"/>
      <c r="F1" s="234"/>
      <c r="G1" s="234"/>
      <c r="H1" s="234"/>
      <c r="I1" s="234"/>
    </row>
    <row r="2" spans="1:9" ht="6" customHeight="1">
      <c r="A2" s="80"/>
      <c r="B2" s="80"/>
      <c r="C2" s="80"/>
      <c r="D2" s="80"/>
      <c r="E2" s="80"/>
      <c r="F2" s="80"/>
      <c r="G2" s="80"/>
      <c r="H2" s="80"/>
      <c r="I2" s="80"/>
    </row>
    <row r="3" spans="1:9">
      <c r="A3" s="93" t="s">
        <v>384</v>
      </c>
      <c r="C3" s="80"/>
      <c r="D3" s="80"/>
      <c r="E3" s="80"/>
      <c r="F3" s="80"/>
      <c r="G3" s="80"/>
      <c r="H3" s="80"/>
      <c r="I3" s="80"/>
    </row>
    <row r="4" spans="1:9" ht="9.75" customHeight="1">
      <c r="A4" s="80"/>
      <c r="B4" s="93"/>
      <c r="C4" s="80"/>
      <c r="D4" s="80"/>
      <c r="E4" s="80"/>
      <c r="F4" s="80"/>
      <c r="G4" s="80"/>
      <c r="H4" s="80"/>
      <c r="I4" s="80"/>
    </row>
    <row r="5" spans="1:9">
      <c r="A5" s="80"/>
      <c r="B5" s="235" t="s">
        <v>499</v>
      </c>
      <c r="C5" s="235"/>
      <c r="D5" s="235"/>
      <c r="E5" s="235"/>
      <c r="F5" s="235"/>
      <c r="G5" s="235"/>
      <c r="H5" s="235"/>
      <c r="I5" s="235"/>
    </row>
    <row r="6" spans="1:9">
      <c r="A6" s="80"/>
      <c r="B6" s="235"/>
      <c r="C6" s="235"/>
      <c r="D6" s="235"/>
      <c r="E6" s="235"/>
      <c r="F6" s="235"/>
      <c r="G6" s="235"/>
      <c r="H6" s="235"/>
      <c r="I6" s="235"/>
    </row>
    <row r="7" spans="1:9">
      <c r="A7" s="80"/>
      <c r="B7" s="80"/>
      <c r="C7" s="80"/>
      <c r="D7" s="80"/>
      <c r="E7" s="61"/>
      <c r="F7" s="173"/>
      <c r="G7" s="61"/>
      <c r="H7" s="175"/>
      <c r="I7" s="174"/>
    </row>
    <row r="8" spans="1:9" ht="14.25" thickBot="1">
      <c r="A8" s="218"/>
      <c r="B8" s="218"/>
      <c r="C8" s="218"/>
      <c r="D8" s="218"/>
      <c r="E8" s="242" t="s">
        <v>498</v>
      </c>
      <c r="F8" s="242"/>
      <c r="G8" s="242"/>
      <c r="H8" s="217"/>
      <c r="I8" s="174"/>
    </row>
    <row r="9" spans="1:9">
      <c r="A9" s="218"/>
      <c r="B9" s="218"/>
      <c r="C9" s="218"/>
      <c r="D9" s="218"/>
      <c r="E9" s="61"/>
      <c r="F9" s="61"/>
      <c r="G9" s="61"/>
      <c r="H9" s="221" t="s">
        <v>497</v>
      </c>
      <c r="I9" s="174"/>
    </row>
    <row r="10" spans="1:9" ht="14.25" thickBot="1">
      <c r="A10" s="170"/>
      <c r="B10" s="201" t="s">
        <v>482</v>
      </c>
      <c r="C10" s="83"/>
      <c r="D10" s="224"/>
      <c r="E10" s="203" t="s">
        <v>481</v>
      </c>
      <c r="F10" s="229"/>
      <c r="G10" s="203" t="s">
        <v>481</v>
      </c>
      <c r="H10" s="225"/>
      <c r="I10" s="174"/>
    </row>
    <row r="11" spans="1:9" ht="14.25" thickBot="1">
      <c r="B11" s="201" t="s">
        <v>356</v>
      </c>
      <c r="C11" s="83"/>
      <c r="D11" s="226"/>
      <c r="E11" s="241" t="s">
        <v>502</v>
      </c>
      <c r="F11" s="241"/>
      <c r="G11" s="241"/>
      <c r="H11" s="217"/>
    </row>
    <row r="12" spans="1:9" ht="14.25" thickBot="1">
      <c r="B12" s="201" t="s">
        <v>357</v>
      </c>
      <c r="C12" s="94"/>
      <c r="D12" s="227"/>
      <c r="E12" s="61"/>
      <c r="F12" s="61"/>
      <c r="G12" s="61"/>
      <c r="H12" s="221" t="s">
        <v>497</v>
      </c>
    </row>
    <row r="13" spans="1:9" ht="14.25" thickBot="1">
      <c r="B13" s="201" t="s">
        <v>358</v>
      </c>
      <c r="C13" s="94"/>
      <c r="D13" s="228"/>
      <c r="E13" s="243"/>
      <c r="F13" s="243"/>
      <c r="G13" s="243"/>
      <c r="H13" s="230"/>
    </row>
    <row r="14" spans="1:9" ht="7.5" customHeight="1" thickBot="1">
      <c r="A14" s="86"/>
      <c r="B14" s="86"/>
      <c r="C14" s="86"/>
      <c r="D14" s="86"/>
      <c r="E14" s="86"/>
      <c r="H14" s="86"/>
    </row>
    <row r="15" spans="1:9" s="105" customFormat="1" ht="15.6" customHeight="1" thickTop="1" thickBot="1">
      <c r="A15" s="92" t="s">
        <v>359</v>
      </c>
      <c r="B15" s="103"/>
      <c r="C15" s="103"/>
      <c r="D15" s="103"/>
      <c r="E15" s="104"/>
      <c r="G15" s="89" t="s">
        <v>483</v>
      </c>
      <c r="H15" s="207"/>
      <c r="I15" s="104"/>
    </row>
    <row r="16" spans="1:9" s="105" customFormat="1" ht="12.95" customHeight="1" thickBot="1">
      <c r="A16" s="179" t="s">
        <v>405</v>
      </c>
      <c r="B16" s="64" t="s">
        <v>515</v>
      </c>
      <c r="C16" s="106"/>
      <c r="D16" s="62"/>
      <c r="E16" s="107" t="s">
        <v>364</v>
      </c>
      <c r="G16" s="209" t="s">
        <v>484</v>
      </c>
      <c r="H16" s="81"/>
      <c r="I16" s="109"/>
    </row>
    <row r="17" spans="1:10" s="105" customFormat="1" ht="12.95" customHeight="1" thickBot="1">
      <c r="A17" s="180" t="s">
        <v>406</v>
      </c>
      <c r="B17" s="108" t="s">
        <v>378</v>
      </c>
      <c r="D17" s="62"/>
      <c r="E17" s="109"/>
      <c r="G17" s="209" t="s">
        <v>485</v>
      </c>
      <c r="H17" s="81"/>
      <c r="I17" s="109"/>
    </row>
    <row r="18" spans="1:10" s="105" customFormat="1" ht="12.95" customHeight="1" thickBot="1">
      <c r="A18" s="180" t="s">
        <v>407</v>
      </c>
      <c r="B18" s="105" t="s">
        <v>379</v>
      </c>
      <c r="C18" s="110"/>
      <c r="D18" s="97"/>
      <c r="E18" s="109"/>
      <c r="G18" s="209" t="s">
        <v>486</v>
      </c>
      <c r="H18" s="81"/>
      <c r="I18" s="109"/>
    </row>
    <row r="19" spans="1:10" s="105" customFormat="1" ht="12.95" customHeight="1" thickBot="1">
      <c r="A19" s="180" t="s">
        <v>408</v>
      </c>
      <c r="B19" s="111" t="s">
        <v>380</v>
      </c>
      <c r="C19" s="110"/>
      <c r="D19" s="79" t="s">
        <v>116</v>
      </c>
      <c r="E19" s="109"/>
      <c r="G19" s="210">
        <v>1</v>
      </c>
      <c r="H19" s="211" t="s">
        <v>487</v>
      </c>
      <c r="I19" s="213" t="s">
        <v>488</v>
      </c>
    </row>
    <row r="20" spans="1:10" s="105" customFormat="1" ht="12.95" customHeight="1" thickBot="1">
      <c r="A20" s="180" t="s">
        <v>409</v>
      </c>
      <c r="B20" s="112" t="s">
        <v>381</v>
      </c>
      <c r="C20" s="106"/>
      <c r="D20" s="62"/>
      <c r="E20" s="109"/>
      <c r="G20" s="210">
        <v>2</v>
      </c>
      <c r="H20" s="212" t="s">
        <v>495</v>
      </c>
      <c r="I20" s="213" t="str">
        <f>IF(D29="はい","○","")</f>
        <v/>
      </c>
    </row>
    <row r="21" spans="1:10" s="105" customFormat="1" ht="12.95" customHeight="1" thickBot="1">
      <c r="A21" s="180" t="s">
        <v>410</v>
      </c>
      <c r="B21" s="64" t="s">
        <v>362</v>
      </c>
      <c r="C21" s="106"/>
      <c r="D21" s="79"/>
      <c r="E21" s="109"/>
      <c r="G21" s="210">
        <v>3</v>
      </c>
      <c r="H21" s="211" t="s">
        <v>494</v>
      </c>
      <c r="I21" s="213" t="str">
        <f>IF(SUM(D44:D52,H44:H52)&gt;0,"○","")</f>
        <v/>
      </c>
    </row>
    <row r="22" spans="1:10" s="105" customFormat="1" ht="12.95" customHeight="1" thickBot="1">
      <c r="A22" s="180" t="s">
        <v>411</v>
      </c>
      <c r="B22" s="105" t="s">
        <v>363</v>
      </c>
      <c r="D22" s="220"/>
      <c r="E22" s="107" t="e">
        <f>MID(D21,SEARCH("(",D21)+1,3)</f>
        <v>#VALUE!</v>
      </c>
      <c r="G22" s="210">
        <v>4</v>
      </c>
      <c r="H22" s="211" t="s">
        <v>493</v>
      </c>
      <c r="I22" s="213" t="str">
        <f>IF(D29="いいえ","○","")</f>
        <v/>
      </c>
    </row>
    <row r="23" spans="1:10" s="105" customFormat="1" ht="12.95" customHeight="1" thickBot="1">
      <c r="A23" s="180" t="s">
        <v>412</v>
      </c>
      <c r="B23" s="154" t="s">
        <v>392</v>
      </c>
      <c r="C23" s="106"/>
      <c r="D23" s="79"/>
      <c r="E23" s="109"/>
      <c r="G23" s="210">
        <v>5</v>
      </c>
      <c r="H23" s="211" t="s">
        <v>492</v>
      </c>
      <c r="I23" s="213" t="str">
        <f>IF(OR(D18="障がい者である",D18="特別の障がい者である",D32="障がい者である",D32="特別の障がい者である",H32="障がい者である",H32="特別の障がい者である",SUM(D50:D52,H50:H52)&gt;0),"○","")</f>
        <v/>
      </c>
    </row>
    <row r="24" spans="1:10" s="105" customFormat="1" ht="12.95" customHeight="1" thickBot="1">
      <c r="A24" s="181" t="s">
        <v>413</v>
      </c>
      <c r="B24" s="87" t="s">
        <v>393</v>
      </c>
      <c r="C24" s="114"/>
      <c r="D24" s="220"/>
      <c r="E24" s="115" t="e">
        <f>MID(D23,SEARCH("(",D23)+1,3)</f>
        <v>#VALUE!</v>
      </c>
      <c r="G24" s="208"/>
      <c r="H24" s="124"/>
      <c r="I24" s="134"/>
    </row>
    <row r="25" spans="1:10" s="105" customFormat="1" ht="3" customHeight="1" thickTop="1"/>
    <row r="26" spans="1:10" s="105" customFormat="1" ht="14.1" customHeight="1" thickBot="1">
      <c r="A26" s="84"/>
      <c r="B26" s="84"/>
      <c r="C26" s="85"/>
      <c r="D26" s="116" t="s">
        <v>114</v>
      </c>
      <c r="E26" s="117"/>
      <c r="F26" s="84"/>
      <c r="G26" s="85"/>
      <c r="H26" s="132" t="str">
        <f>IF(AND(D29="はい",D30="いいえ"),"生計維持者１の配偶者",IF(AND(D29="はい",D30="はい"),"生計維持者２",""))</f>
        <v/>
      </c>
      <c r="I26" s="118"/>
      <c r="J26" s="119"/>
    </row>
    <row r="27" spans="1:10" s="105" customFormat="1" ht="15.6" customHeight="1" thickTop="1" thickBot="1">
      <c r="A27" s="89" t="s">
        <v>365</v>
      </c>
      <c r="B27" s="81"/>
      <c r="C27" s="82"/>
      <c r="D27" s="81"/>
      <c r="E27" s="120"/>
      <c r="F27" s="81"/>
      <c r="G27" s="82"/>
      <c r="H27" s="133" t="str">
        <f>IF(H26="生計維持者１の配偶者","(配偶者の基本情報）","")</f>
        <v/>
      </c>
      <c r="I27" s="104"/>
      <c r="J27" s="121"/>
    </row>
    <row r="28" spans="1:10" s="105" customFormat="1" ht="12.95" customHeight="1" thickBot="1">
      <c r="A28" s="182" t="s">
        <v>414</v>
      </c>
      <c r="B28" s="64" t="s">
        <v>515</v>
      </c>
      <c r="C28" s="67"/>
      <c r="D28" s="62"/>
      <c r="E28" s="121" t="s">
        <v>125</v>
      </c>
      <c r="F28" s="185" t="s">
        <v>420</v>
      </c>
      <c r="G28" s="82"/>
      <c r="H28" s="62"/>
      <c r="I28" s="107" t="s">
        <v>125</v>
      </c>
      <c r="J28" s="121"/>
    </row>
    <row r="29" spans="1:10" s="105" customFormat="1" ht="12.95" customHeight="1" thickBot="1">
      <c r="A29" s="183" t="s">
        <v>415</v>
      </c>
      <c r="B29" s="64" t="s">
        <v>398</v>
      </c>
      <c r="C29" s="67"/>
      <c r="D29" s="62"/>
      <c r="E29" s="120"/>
      <c r="F29" s="186"/>
      <c r="G29" s="82"/>
      <c r="H29" s="122"/>
      <c r="I29" s="109"/>
      <c r="J29" s="121"/>
    </row>
    <row r="30" spans="1:10" s="105" customFormat="1" ht="12.95" customHeight="1" thickBot="1">
      <c r="A30" s="183" t="s">
        <v>416</v>
      </c>
      <c r="B30" s="64" t="s">
        <v>404</v>
      </c>
      <c r="C30" s="67"/>
      <c r="D30" s="62"/>
      <c r="E30" s="120"/>
      <c r="F30" s="186"/>
      <c r="G30" s="82"/>
      <c r="H30" s="122"/>
      <c r="I30" s="109"/>
      <c r="J30" s="121"/>
    </row>
    <row r="31" spans="1:10" s="105" customFormat="1" ht="12.95" customHeight="1" thickBot="1">
      <c r="A31" s="183" t="s">
        <v>417</v>
      </c>
      <c r="B31" s="66" t="s">
        <v>401</v>
      </c>
      <c r="C31" s="68"/>
      <c r="D31" s="62"/>
      <c r="E31" s="120"/>
      <c r="F31" s="186"/>
      <c r="G31" s="82"/>
      <c r="H31" s="81"/>
      <c r="I31" s="109"/>
      <c r="J31" s="121"/>
    </row>
    <row r="32" spans="1:10" s="105" customFormat="1" ht="12.95" customHeight="1" thickBot="1">
      <c r="A32" s="183" t="s">
        <v>418</v>
      </c>
      <c r="B32" s="64" t="s">
        <v>382</v>
      </c>
      <c r="C32" s="67"/>
      <c r="D32" s="63"/>
      <c r="E32" s="120"/>
      <c r="F32" s="187" t="s">
        <v>421</v>
      </c>
      <c r="G32" s="82"/>
      <c r="H32" s="63"/>
      <c r="I32" s="109"/>
      <c r="J32" s="121"/>
    </row>
    <row r="33" spans="1:10" s="105" customFormat="1" ht="12.95" customHeight="1" thickBot="1">
      <c r="A33" s="184" t="s">
        <v>419</v>
      </c>
      <c r="B33" s="87" t="s">
        <v>383</v>
      </c>
      <c r="C33" s="88"/>
      <c r="D33" s="63"/>
      <c r="E33" s="123"/>
      <c r="F33" s="188"/>
      <c r="G33" s="129"/>
      <c r="H33" s="135"/>
      <c r="I33" s="134"/>
      <c r="J33" s="121"/>
    </row>
    <row r="34" spans="1:10" s="153" customFormat="1" ht="11.25" customHeight="1" thickTop="1" thickBot="1">
      <c r="A34" s="147" t="str">
        <f>IF(D29="はい","　※申込者の父母が健在である場合、それぞれが生計維持者となりますので、「はい」を選択してください。","")</f>
        <v/>
      </c>
      <c r="B34" s="148"/>
      <c r="C34" s="149"/>
      <c r="D34" s="148"/>
      <c r="E34" s="150"/>
      <c r="F34" s="177"/>
      <c r="G34" s="149"/>
      <c r="H34" s="151"/>
      <c r="I34" s="148"/>
      <c r="J34" s="152"/>
    </row>
    <row r="35" spans="1:10" s="105" customFormat="1" ht="15.6" customHeight="1" thickTop="1" thickBot="1">
      <c r="A35" s="89" t="s">
        <v>366</v>
      </c>
      <c r="B35" s="81"/>
      <c r="C35" s="82"/>
      <c r="D35" s="81"/>
      <c r="E35" s="120"/>
      <c r="F35" s="176"/>
      <c r="G35" s="82"/>
      <c r="H35" s="133" t="str">
        <f>IF(H26="生計維持者１の配偶者","(配偶者の収入・所得の情報）","")</f>
        <v/>
      </c>
      <c r="I35" s="104"/>
      <c r="J35" s="121"/>
    </row>
    <row r="36" spans="1:10" s="105" customFormat="1" ht="12.95" customHeight="1" thickBot="1">
      <c r="A36" s="182" t="s">
        <v>422</v>
      </c>
      <c r="B36" s="64" t="s">
        <v>351</v>
      </c>
      <c r="C36" s="67"/>
      <c r="D36" s="79"/>
      <c r="E36" s="120"/>
      <c r="F36" s="185" t="s">
        <v>428</v>
      </c>
      <c r="G36" s="82"/>
      <c r="H36" s="79"/>
      <c r="I36" s="109"/>
      <c r="J36" s="121"/>
    </row>
    <row r="37" spans="1:10" s="105" customFormat="1" ht="12.95" customHeight="1" thickBot="1">
      <c r="A37" s="183" t="s">
        <v>423</v>
      </c>
      <c r="B37" s="64" t="s">
        <v>353</v>
      </c>
      <c r="C37" s="67"/>
      <c r="D37" s="220"/>
      <c r="E37" s="121" t="e">
        <f>MID(D36,SEARCH("(",D36)+1,3)</f>
        <v>#VALUE!</v>
      </c>
      <c r="F37" s="187" t="s">
        <v>429</v>
      </c>
      <c r="G37" s="82"/>
      <c r="H37" s="220"/>
      <c r="I37" s="107" t="e">
        <f>MID(H36,SEARCH("(",H36)+1,3)</f>
        <v>#VALUE!</v>
      </c>
      <c r="J37" s="121"/>
    </row>
    <row r="38" spans="1:10" s="105" customFormat="1" ht="12.95" customHeight="1" thickBot="1">
      <c r="A38" s="183" t="s">
        <v>424</v>
      </c>
      <c r="B38" s="64" t="s">
        <v>352</v>
      </c>
      <c r="C38" s="67"/>
      <c r="D38" s="79"/>
      <c r="E38" s="120"/>
      <c r="F38" s="187" t="s">
        <v>430</v>
      </c>
      <c r="G38" s="82"/>
      <c r="H38" s="79"/>
      <c r="I38" s="109"/>
      <c r="J38" s="121"/>
    </row>
    <row r="39" spans="1:10" s="105" customFormat="1" ht="12.95" customHeight="1" thickBot="1">
      <c r="A39" s="183" t="s">
        <v>425</v>
      </c>
      <c r="B39" s="64" t="s">
        <v>354</v>
      </c>
      <c r="C39" s="67"/>
      <c r="D39" s="220"/>
      <c r="E39" s="121" t="e">
        <f>MID(D38,SEARCH("(",D38)+1,3)</f>
        <v>#VALUE!</v>
      </c>
      <c r="F39" s="187" t="s">
        <v>431</v>
      </c>
      <c r="G39" s="82"/>
      <c r="H39" s="220"/>
      <c r="I39" s="127" t="e">
        <f>MID(H38,SEARCH("(",H38)+1,3)</f>
        <v>#VALUE!</v>
      </c>
      <c r="J39" s="121"/>
    </row>
    <row r="40" spans="1:10" s="105" customFormat="1" ht="12.95" customHeight="1" thickBot="1">
      <c r="A40" s="183" t="s">
        <v>426</v>
      </c>
      <c r="B40" s="155" t="s">
        <v>390</v>
      </c>
      <c r="C40" s="67"/>
      <c r="D40" s="79"/>
      <c r="E40" s="120"/>
      <c r="F40" s="187" t="s">
        <v>432</v>
      </c>
      <c r="G40" s="82"/>
      <c r="H40" s="79"/>
      <c r="I40" s="128"/>
      <c r="J40" s="121"/>
    </row>
    <row r="41" spans="1:10" s="105" customFormat="1" ht="12.95" customHeight="1" thickBot="1">
      <c r="A41" s="184" t="s">
        <v>427</v>
      </c>
      <c r="B41" s="91" t="s">
        <v>391</v>
      </c>
      <c r="C41" s="74"/>
      <c r="D41" s="220"/>
      <c r="E41" s="123" t="e">
        <f>MID(D40,SEARCH("(",D40)+1,3)</f>
        <v>#VALUE!</v>
      </c>
      <c r="F41" s="189" t="s">
        <v>433</v>
      </c>
      <c r="G41" s="125"/>
      <c r="H41" s="220"/>
      <c r="I41" s="127" t="e">
        <f>MID(H40,SEARCH("(",H40)+1,3)</f>
        <v>#VALUE!</v>
      </c>
      <c r="J41" s="121"/>
    </row>
    <row r="42" spans="1:10" s="105" customFormat="1" ht="7.5" customHeight="1" thickTop="1" thickBot="1">
      <c r="A42" s="178"/>
      <c r="B42" s="84"/>
      <c r="C42" s="90"/>
      <c r="D42" s="84"/>
      <c r="E42" s="126"/>
      <c r="F42" s="178"/>
      <c r="G42" s="90"/>
      <c r="H42" s="84"/>
      <c r="I42" s="130"/>
      <c r="J42" s="121"/>
    </row>
    <row r="43" spans="1:10" s="105" customFormat="1" ht="15.6" customHeight="1" thickTop="1" thickBot="1">
      <c r="A43" s="239" t="s">
        <v>452</v>
      </c>
      <c r="B43" s="240"/>
      <c r="C43" s="240"/>
      <c r="D43" s="240"/>
      <c r="E43" s="120"/>
      <c r="F43" s="176"/>
      <c r="G43" s="82"/>
      <c r="H43" s="133" t="str">
        <f>IF(H26="生計維持者１の配偶者","(配偶者の扶養の情報）","")</f>
        <v/>
      </c>
      <c r="I43" s="104"/>
      <c r="J43" s="121"/>
    </row>
    <row r="44" spans="1:10" s="105" customFormat="1" ht="12.95" customHeight="1" thickBot="1">
      <c r="A44" s="183" t="s">
        <v>434</v>
      </c>
      <c r="B44" s="64" t="s">
        <v>0</v>
      </c>
      <c r="C44" s="67"/>
      <c r="D44" s="62"/>
      <c r="E44" s="121" t="s">
        <v>127</v>
      </c>
      <c r="F44" s="185" t="s">
        <v>443</v>
      </c>
      <c r="G44" s="82"/>
      <c r="H44" s="62"/>
      <c r="I44" s="107" t="s">
        <v>127</v>
      </c>
      <c r="J44" s="121"/>
    </row>
    <row r="45" spans="1:10" s="105" customFormat="1" ht="12.95" customHeight="1" thickBot="1">
      <c r="A45" s="183" t="s">
        <v>435</v>
      </c>
      <c r="B45" s="64" t="s">
        <v>1</v>
      </c>
      <c r="C45" s="67"/>
      <c r="D45" s="62"/>
      <c r="E45" s="121" t="s">
        <v>127</v>
      </c>
      <c r="F45" s="187" t="s">
        <v>444</v>
      </c>
      <c r="G45" s="82"/>
      <c r="H45" s="62"/>
      <c r="I45" s="107" t="s">
        <v>127</v>
      </c>
      <c r="J45" s="121"/>
    </row>
    <row r="46" spans="1:10" s="105" customFormat="1" ht="12.95" customHeight="1" thickBot="1">
      <c r="A46" s="183" t="s">
        <v>436</v>
      </c>
      <c r="B46" s="64" t="s">
        <v>2</v>
      </c>
      <c r="C46" s="67"/>
      <c r="D46" s="62"/>
      <c r="E46" s="121" t="s">
        <v>127</v>
      </c>
      <c r="F46" s="187" t="s">
        <v>445</v>
      </c>
      <c r="G46" s="82"/>
      <c r="H46" s="62"/>
      <c r="I46" s="107" t="s">
        <v>127</v>
      </c>
      <c r="J46" s="121"/>
    </row>
    <row r="47" spans="1:10" s="105" customFormat="1" ht="12.95" customHeight="1" thickBot="1">
      <c r="A47" s="183" t="s">
        <v>437</v>
      </c>
      <c r="B47" s="64" t="s">
        <v>3</v>
      </c>
      <c r="C47" s="67"/>
      <c r="D47" s="62"/>
      <c r="E47" s="121" t="s">
        <v>127</v>
      </c>
      <c r="F47" s="187" t="s">
        <v>446</v>
      </c>
      <c r="G47" s="82"/>
      <c r="H47" s="62"/>
      <c r="I47" s="107" t="s">
        <v>127</v>
      </c>
      <c r="J47" s="121"/>
    </row>
    <row r="48" spans="1:10" s="105" customFormat="1" ht="12.95" customHeight="1" thickBot="1">
      <c r="A48" s="183" t="s">
        <v>438</v>
      </c>
      <c r="B48" s="64" t="s">
        <v>4</v>
      </c>
      <c r="C48" s="67"/>
      <c r="D48" s="62"/>
      <c r="E48" s="121" t="s">
        <v>127</v>
      </c>
      <c r="F48" s="187" t="s">
        <v>447</v>
      </c>
      <c r="G48" s="82"/>
      <c r="H48" s="62"/>
      <c r="I48" s="107" t="s">
        <v>127</v>
      </c>
      <c r="J48" s="121"/>
    </row>
    <row r="49" spans="1:10" s="105" customFormat="1" ht="12.95" customHeight="1" thickBot="1">
      <c r="A49" s="183" t="s">
        <v>439</v>
      </c>
      <c r="B49" s="64" t="s">
        <v>5</v>
      </c>
      <c r="C49" s="67"/>
      <c r="D49" s="62"/>
      <c r="E49" s="121" t="s">
        <v>127</v>
      </c>
      <c r="F49" s="187" t="s">
        <v>448</v>
      </c>
      <c r="G49" s="82"/>
      <c r="H49" s="62"/>
      <c r="I49" s="107" t="s">
        <v>127</v>
      </c>
      <c r="J49" s="121"/>
    </row>
    <row r="50" spans="1:10" s="105" customFormat="1" ht="12.95" customHeight="1" thickBot="1">
      <c r="A50" s="183" t="s">
        <v>440</v>
      </c>
      <c r="B50" s="64" t="s">
        <v>386</v>
      </c>
      <c r="C50" s="67"/>
      <c r="D50" s="62"/>
      <c r="E50" s="121" t="s">
        <v>127</v>
      </c>
      <c r="F50" s="187" t="s">
        <v>449</v>
      </c>
      <c r="G50" s="82"/>
      <c r="H50" s="62"/>
      <c r="I50" s="107" t="s">
        <v>127</v>
      </c>
      <c r="J50" s="121"/>
    </row>
    <row r="51" spans="1:10" s="105" customFormat="1" ht="12.95" customHeight="1" thickBot="1">
      <c r="A51" s="183" t="s">
        <v>441</v>
      </c>
      <c r="B51" s="65" t="s">
        <v>387</v>
      </c>
      <c r="C51" s="69"/>
      <c r="D51" s="62"/>
      <c r="E51" s="121" t="s">
        <v>127</v>
      </c>
      <c r="F51" s="187" t="s">
        <v>450</v>
      </c>
      <c r="G51" s="82"/>
      <c r="H51" s="62"/>
      <c r="I51" s="107" t="s">
        <v>127</v>
      </c>
      <c r="J51" s="121"/>
    </row>
    <row r="52" spans="1:10" s="105" customFormat="1" ht="12.95" customHeight="1" thickBot="1">
      <c r="A52" s="184" t="s">
        <v>442</v>
      </c>
      <c r="B52" s="131" t="s">
        <v>388</v>
      </c>
      <c r="C52" s="88"/>
      <c r="D52" s="62"/>
      <c r="E52" s="123" t="s">
        <v>127</v>
      </c>
      <c r="F52" s="190" t="s">
        <v>451</v>
      </c>
      <c r="G52" s="125"/>
      <c r="H52" s="62"/>
      <c r="I52" s="115" t="s">
        <v>127</v>
      </c>
      <c r="J52" s="121"/>
    </row>
    <row r="53" spans="1:10" ht="6.6" customHeight="1" thickTop="1">
      <c r="C53" s="70"/>
      <c r="D53" s="71"/>
      <c r="E53" s="72"/>
      <c r="G53" s="70"/>
      <c r="H53" s="73"/>
      <c r="I53" s="73"/>
      <c r="J53" s="72"/>
    </row>
    <row r="54" spans="1:10" ht="12.75" hidden="1" customHeight="1">
      <c r="B54" t="s">
        <v>377</v>
      </c>
    </row>
    <row r="55" spans="1:10" ht="17.25" hidden="1" customHeight="1" thickBot="1">
      <c r="B55" s="83" t="s">
        <v>360</v>
      </c>
      <c r="C55" s="83"/>
      <c r="D55" s="83"/>
      <c r="E55" s="83"/>
      <c r="H55" s="83" t="s">
        <v>376</v>
      </c>
      <c r="I55" s="83"/>
    </row>
    <row r="56" spans="1:10" ht="23.25" hidden="1" customHeight="1" thickBot="1">
      <c r="B56" s="94" t="s">
        <v>361</v>
      </c>
      <c r="C56" s="94"/>
      <c r="D56" s="94"/>
      <c r="E56" s="94"/>
      <c r="H56" s="83" t="s">
        <v>376</v>
      </c>
      <c r="I56" s="83"/>
    </row>
    <row r="57" spans="1:10" ht="3.75" customHeight="1"/>
    <row r="58" spans="1:10">
      <c r="B58" t="s">
        <v>395</v>
      </c>
    </row>
    <row r="59" spans="1:10">
      <c r="B59" s="101" t="s">
        <v>514</v>
      </c>
    </row>
    <row r="60" spans="1:10">
      <c r="B60" s="102" t="s">
        <v>397</v>
      </c>
    </row>
    <row r="61" spans="1:10">
      <c r="B61" s="102" t="s">
        <v>506</v>
      </c>
    </row>
    <row r="62" spans="1:10">
      <c r="B62" s="102" t="s">
        <v>507</v>
      </c>
    </row>
    <row r="63" spans="1:10">
      <c r="B63" s="102" t="s">
        <v>508</v>
      </c>
    </row>
    <row r="64" spans="1:10">
      <c r="B64" s="156" t="s">
        <v>396</v>
      </c>
      <c r="C64" s="157"/>
      <c r="D64" s="157"/>
      <c r="E64" s="157"/>
      <c r="F64" s="157"/>
      <c r="G64" s="157"/>
      <c r="H64" s="157"/>
    </row>
    <row r="65" spans="1:11" ht="10.5" customHeight="1">
      <c r="A65" s="61"/>
      <c r="B65" s="214" t="s">
        <v>389</v>
      </c>
      <c r="C65" s="61"/>
      <c r="D65" s="61"/>
      <c r="E65" s="61"/>
      <c r="F65" s="61"/>
      <c r="G65" s="61"/>
      <c r="H65" s="61"/>
      <c r="I65" s="61"/>
      <c r="J65" s="61"/>
      <c r="K65" s="61"/>
    </row>
    <row r="66" spans="1:11" ht="13.5" customHeight="1">
      <c r="A66" s="146"/>
      <c r="B66" s="215" t="s">
        <v>489</v>
      </c>
      <c r="C66" s="146"/>
      <c r="D66" s="146"/>
      <c r="E66" s="146"/>
      <c r="F66" s="146"/>
      <c r="G66" s="146"/>
      <c r="H66" s="146"/>
      <c r="I66" s="146"/>
      <c r="J66" s="146"/>
      <c r="K66" s="146"/>
    </row>
    <row r="67" spans="1:11">
      <c r="B67" s="99" t="s">
        <v>385</v>
      </c>
    </row>
    <row r="68" spans="1:11" ht="10.5" customHeight="1">
      <c r="A68" s="98"/>
      <c r="B68" s="136" t="s">
        <v>516</v>
      </c>
      <c r="C68" s="137"/>
      <c r="D68" s="138" t="e">
        <f>計算シート!B33</f>
        <v>#N/A</v>
      </c>
      <c r="E68" s="139"/>
      <c r="F68" s="236"/>
      <c r="G68" s="237"/>
      <c r="H68" s="237"/>
      <c r="I68" s="238"/>
    </row>
    <row r="69" spans="1:11" ht="10.5" customHeight="1">
      <c r="A69" s="100"/>
      <c r="B69" s="140" t="s">
        <v>517</v>
      </c>
      <c r="C69" s="141"/>
      <c r="D69" s="142" t="e">
        <f>計算シート!C33</f>
        <v>#N/A</v>
      </c>
      <c r="E69" s="143"/>
      <c r="F69" s="144"/>
      <c r="G69" s="144"/>
      <c r="H69" s="142" t="e">
        <f>計算シート!D33</f>
        <v>#N/A</v>
      </c>
      <c r="I69" s="145"/>
      <c r="J69" s="61"/>
      <c r="K69" s="61"/>
    </row>
    <row r="70" spans="1:11" ht="10.5" customHeight="1">
      <c r="B70" s="158" t="s">
        <v>518</v>
      </c>
      <c r="C70" s="159"/>
      <c r="D70" s="160" t="e">
        <f>計算シート!C40</f>
        <v>#N/A</v>
      </c>
      <c r="E70" s="161"/>
      <c r="F70" s="162"/>
      <c r="G70" s="162"/>
      <c r="H70" s="160" t="e">
        <f>計算シート!D40</f>
        <v>#N/A</v>
      </c>
      <c r="I70" s="163"/>
      <c r="J70" s="61"/>
    </row>
    <row r="71" spans="1:11" ht="10.5" customHeight="1">
      <c r="B71" s="164" t="s">
        <v>519</v>
      </c>
      <c r="C71" s="165"/>
      <c r="D71" s="166" t="e">
        <f>計算シート!C41</f>
        <v>#N/A</v>
      </c>
      <c r="E71" s="167"/>
      <c r="F71" s="168"/>
      <c r="G71" s="168"/>
      <c r="H71" s="166" t="e">
        <f>計算シート!D41</f>
        <v>#N/A</v>
      </c>
      <c r="I71" s="169"/>
      <c r="K71" s="171" t="s">
        <v>496</v>
      </c>
    </row>
  </sheetData>
  <sheetProtection password="FE18" sheet="1" objects="1" scenarios="1"/>
  <protectedRanges>
    <protectedRange sqref="D10:D13 F10 H10:H11 D16:D24 D28:D33 H28:H32 D36:D41 H36:H41 D44:D52 H44:H52 H8 H13" name="範囲1"/>
  </protectedRanges>
  <mergeCells count="7">
    <mergeCell ref="A1:I1"/>
    <mergeCell ref="B5:I6"/>
    <mergeCell ref="F68:I68"/>
    <mergeCell ref="A43:D43"/>
    <mergeCell ref="E11:G11"/>
    <mergeCell ref="E8:G8"/>
    <mergeCell ref="E13:G13"/>
  </mergeCells>
  <phoneticPr fontId="2"/>
  <conditionalFormatting sqref="B33:E33">
    <cfRule type="expression" dxfId="17" priority="14">
      <formula>$D$29="はい"</formula>
    </cfRule>
  </conditionalFormatting>
  <conditionalFormatting sqref="H33">
    <cfRule type="expression" dxfId="16" priority="3">
      <formula>$D$29="はい"</formula>
    </cfRule>
  </conditionalFormatting>
  <conditionalFormatting sqref="G44:I52">
    <cfRule type="expression" dxfId="15" priority="8">
      <formula>$D$29="いいえ"</formula>
    </cfRule>
  </conditionalFormatting>
  <conditionalFormatting sqref="H69:I71">
    <cfRule type="expression" dxfId="14" priority="7">
      <formula>OR($D$29="いいえ",$D$30="いいえ")</formula>
    </cfRule>
  </conditionalFormatting>
  <conditionalFormatting sqref="B21:E24">
    <cfRule type="expression" dxfId="13" priority="6">
      <formula>$D$20="いいえ"</formula>
    </cfRule>
  </conditionalFormatting>
  <conditionalFormatting sqref="B19:D19">
    <cfRule type="expression" dxfId="12" priority="5">
      <formula>$D$18&lt;&gt;"特別の障がい者である"</formula>
    </cfRule>
  </conditionalFormatting>
  <conditionalFormatting sqref="B30:E31">
    <cfRule type="expression" dxfId="11" priority="4">
      <formula>$D$29="いいえ"</formula>
    </cfRule>
  </conditionalFormatting>
  <conditionalFormatting sqref="G35:I41">
    <cfRule type="expression" dxfId="10" priority="2">
      <formula>$D$29="いいえ"</formula>
    </cfRule>
  </conditionalFormatting>
  <conditionalFormatting sqref="G27:I33">
    <cfRule type="expression" dxfId="9" priority="1">
      <formula>$D$29="いいえ"</formula>
    </cfRule>
  </conditionalFormatting>
  <dataValidations count="6">
    <dataValidation type="whole" allowBlank="1" showInputMessage="1" showErrorMessage="1" sqref="D16 D44:D52 H44:H52">
      <formula1>0</formula1>
      <formula2>99</formula2>
    </dataValidation>
    <dataValidation type="decimal" allowBlank="1" showInputMessage="1" showErrorMessage="1" sqref="D22">
      <formula1>0</formula1>
      <formula2>9.99999999999999E+23</formula2>
    </dataValidation>
    <dataValidation type="decimal" allowBlank="1" showInputMessage="1" showErrorMessage="1" sqref="H37 D39 H39 D37">
      <formula1>0</formula1>
      <formula2>999999999999999000000</formula2>
    </dataValidation>
    <dataValidation type="whole" allowBlank="1" showInputMessage="1" showErrorMessage="1" sqref="D28 H28">
      <formula1>0</formula1>
      <formula2>999</formula2>
    </dataValidation>
    <dataValidation type="decimal" allowBlank="1" showInputMessage="1" showErrorMessage="1" sqref="D41 H41 D24">
      <formula1>-999999999999999000000</formula1>
      <formula2>999999999999999000000</formula2>
    </dataValidation>
    <dataValidation type="date" allowBlank="1" showInputMessage="1" showErrorMessage="1" sqref="H11 H8">
      <formula1>1</formula1>
      <formula2>401404</formula2>
    </dataValidation>
  </dataValidations>
  <pageMargins left="0.43307086614173229" right="0.43307086614173229" top="0.35433070866141736" bottom="0.35433070866141736" header="0.11811023622047245" footer="0.11811023622047245"/>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計算シート!$F$4:$F$6</xm:f>
          </x14:formula1>
          <xm:sqref>H32 D18 D32</xm:sqref>
        </x14:dataValidation>
        <x14:dataValidation type="list" allowBlank="1" showInputMessage="1" showErrorMessage="1">
          <x14:formula1>
            <xm:f>計算シート!$F$2:$F$3</xm:f>
          </x14:formula1>
          <xm:sqref>D29:D31 D19:D20</xm:sqref>
        </x14:dataValidation>
        <x14:dataValidation type="list" allowBlank="1" showInputMessage="1" showErrorMessage="1">
          <x14:formula1>
            <xm:f>レート表!$N$12:$N$74</xm:f>
          </x14:formula1>
          <xm:sqref>D36 D40 H36 D38 H38 H40 D21 D23</xm:sqref>
        </x14:dataValidation>
        <x14:dataValidation type="list" allowBlank="1" showInputMessage="1" showErrorMessage="1">
          <x14:formula1>
            <xm:f>計算シート!$F$7:$F$9</xm:f>
          </x14:formula1>
          <xm:sqref>D33</xm:sqref>
        </x14:dataValidation>
        <x14:dataValidation type="list" allowBlank="1" showInputMessage="1" showErrorMessage="1">
          <x14:formula1>
            <xm:f>計算シート!$F$10:$F$12</xm:f>
          </x14:formula1>
          <xm:sqref>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71"/>
  <sheetViews>
    <sheetView showGridLines="0" view="pageBreakPreview" zoomScale="90" zoomScaleNormal="100" zoomScaleSheetLayoutView="90" workbookViewId="0">
      <selection activeCell="H17" sqref="H17"/>
    </sheetView>
  </sheetViews>
  <sheetFormatPr defaultRowHeight="13.5"/>
  <cols>
    <col min="1" max="1" width="3.125" customWidth="1"/>
    <col min="2" max="2" width="34.625" customWidth="1"/>
    <col min="3" max="3" width="0.625" customWidth="1"/>
    <col min="4" max="4" width="16.625" customWidth="1"/>
    <col min="5" max="5" width="4.75" bestFit="1" customWidth="1"/>
    <col min="6" max="6" width="4.125" customWidth="1"/>
    <col min="7" max="7" width="2.5" customWidth="1"/>
    <col min="8" max="8" width="16.625" customWidth="1"/>
    <col min="9" max="9" width="4.75" bestFit="1" customWidth="1"/>
    <col min="10" max="10" width="0.625" customWidth="1"/>
    <col min="11" max="11" width="4.875" customWidth="1"/>
    <col min="22" max="22" width="4.25" customWidth="1"/>
  </cols>
  <sheetData>
    <row r="1" spans="1:22">
      <c r="A1" s="234" t="s">
        <v>503</v>
      </c>
      <c r="B1" s="234"/>
      <c r="C1" s="234"/>
      <c r="D1" s="234"/>
      <c r="E1" s="234"/>
      <c r="F1" s="234"/>
      <c r="G1" s="234"/>
      <c r="H1" s="234"/>
      <c r="I1" s="234"/>
      <c r="K1" s="195"/>
      <c r="L1" s="234" t="s">
        <v>453</v>
      </c>
      <c r="M1" s="234"/>
      <c r="N1" s="234"/>
      <c r="O1" s="234"/>
      <c r="P1" s="234"/>
      <c r="Q1" s="234"/>
      <c r="R1" s="234"/>
      <c r="S1" s="234"/>
      <c r="T1" s="234"/>
      <c r="U1" s="234"/>
      <c r="V1" s="234"/>
    </row>
    <row r="2" spans="1:22" ht="6" customHeight="1">
      <c r="A2" s="172"/>
      <c r="B2" s="172"/>
      <c r="C2" s="172"/>
      <c r="D2" s="172"/>
      <c r="E2" s="172"/>
      <c r="F2" s="172"/>
      <c r="G2" s="172"/>
      <c r="H2" s="172"/>
      <c r="I2" s="172"/>
      <c r="K2" s="195"/>
    </row>
    <row r="3" spans="1:22">
      <c r="A3" s="93" t="s">
        <v>384</v>
      </c>
      <c r="C3" s="172"/>
      <c r="D3" s="172"/>
      <c r="E3" s="172"/>
      <c r="F3" s="172"/>
      <c r="G3" s="172"/>
      <c r="H3" s="172"/>
      <c r="I3" s="172"/>
      <c r="K3" s="195"/>
      <c r="L3" s="193" t="s">
        <v>454</v>
      </c>
      <c r="M3" s="193"/>
      <c r="N3" s="193"/>
      <c r="O3" s="193"/>
      <c r="P3" s="193"/>
      <c r="Q3" s="193"/>
      <c r="R3" s="193"/>
      <c r="S3" s="193"/>
      <c r="T3" s="193"/>
      <c r="U3" s="193"/>
      <c r="V3" s="193"/>
    </row>
    <row r="4" spans="1:22" ht="9.75" customHeight="1">
      <c r="A4" s="172"/>
      <c r="B4" s="93"/>
      <c r="C4" s="172"/>
      <c r="D4" s="172"/>
      <c r="E4" s="172"/>
      <c r="F4" s="172"/>
      <c r="G4" s="172"/>
      <c r="H4" s="172"/>
      <c r="I4" s="172"/>
      <c r="K4" s="195"/>
      <c r="L4" s="193"/>
      <c r="M4" s="193"/>
      <c r="N4" s="193"/>
      <c r="O4" s="193"/>
      <c r="P4" s="193"/>
      <c r="Q4" s="193"/>
      <c r="R4" s="193"/>
      <c r="S4" s="193"/>
      <c r="T4" s="193"/>
      <c r="U4" s="193"/>
      <c r="V4" s="193"/>
    </row>
    <row r="5" spans="1:22">
      <c r="A5" s="172"/>
      <c r="B5" s="235" t="s">
        <v>500</v>
      </c>
      <c r="C5" s="235"/>
      <c r="D5" s="235"/>
      <c r="E5" s="235"/>
      <c r="F5" s="235"/>
      <c r="G5" s="235"/>
      <c r="H5" s="235"/>
      <c r="I5" s="235"/>
      <c r="K5" s="195"/>
      <c r="L5" s="247" t="s">
        <v>504</v>
      </c>
      <c r="M5" s="247"/>
      <c r="N5" s="247"/>
      <c r="O5" s="247"/>
      <c r="P5" s="247"/>
      <c r="Q5" s="247"/>
      <c r="R5" s="247"/>
      <c r="S5" s="247"/>
      <c r="T5" s="247"/>
      <c r="U5" s="247"/>
      <c r="V5" s="247"/>
    </row>
    <row r="6" spans="1:22">
      <c r="A6" s="172"/>
      <c r="B6" s="235"/>
      <c r="C6" s="235"/>
      <c r="D6" s="235"/>
      <c r="E6" s="235"/>
      <c r="F6" s="235"/>
      <c r="G6" s="235"/>
      <c r="H6" s="235"/>
      <c r="I6" s="235"/>
      <c r="K6" s="195"/>
      <c r="L6" s="247"/>
      <c r="M6" s="247"/>
      <c r="N6" s="247"/>
      <c r="O6" s="247"/>
      <c r="P6" s="247"/>
      <c r="Q6" s="247"/>
      <c r="R6" s="247"/>
      <c r="S6" s="247"/>
      <c r="T6" s="247"/>
      <c r="U6" s="247"/>
      <c r="V6" s="247"/>
    </row>
    <row r="7" spans="1:22">
      <c r="A7" s="218"/>
      <c r="B7" s="219"/>
      <c r="C7" s="219"/>
      <c r="D7" s="219"/>
      <c r="E7" s="219"/>
      <c r="F7" s="219"/>
      <c r="G7" s="219"/>
      <c r="H7" s="219"/>
      <c r="I7" s="219"/>
      <c r="K7" s="195"/>
      <c r="L7" s="247" t="s">
        <v>523</v>
      </c>
      <c r="M7" s="247"/>
      <c r="N7" s="247"/>
      <c r="O7" s="247"/>
      <c r="P7" s="247"/>
      <c r="Q7" s="247"/>
      <c r="R7" s="247"/>
      <c r="S7" s="247"/>
      <c r="T7" s="247"/>
      <c r="U7" s="247"/>
      <c r="V7" s="247"/>
    </row>
    <row r="8" spans="1:22" ht="14.25" thickBot="1">
      <c r="A8" s="218"/>
      <c r="B8" s="219"/>
      <c r="C8" s="219"/>
      <c r="D8" s="219"/>
      <c r="E8" s="242" t="s">
        <v>498</v>
      </c>
      <c r="F8" s="242"/>
      <c r="G8" s="242"/>
      <c r="H8" s="217">
        <v>43647</v>
      </c>
      <c r="I8" s="219"/>
      <c r="K8" s="195"/>
      <c r="L8" s="247"/>
      <c r="M8" s="247"/>
      <c r="N8" s="247"/>
      <c r="O8" s="247"/>
      <c r="P8" s="247"/>
      <c r="Q8" s="247"/>
      <c r="R8" s="247"/>
      <c r="S8" s="247"/>
      <c r="T8" s="247"/>
      <c r="U8" s="247"/>
      <c r="V8" s="247"/>
    </row>
    <row r="9" spans="1:22" ht="13.5" customHeight="1">
      <c r="A9" s="172"/>
      <c r="B9" s="172"/>
      <c r="C9" s="172"/>
      <c r="D9" s="172"/>
      <c r="E9" s="61"/>
      <c r="F9" s="61"/>
      <c r="G9" s="61"/>
      <c r="H9" s="221" t="s">
        <v>497</v>
      </c>
      <c r="I9" s="174"/>
      <c r="K9" s="195"/>
      <c r="L9" s="200" t="s">
        <v>477</v>
      </c>
      <c r="M9" s="222"/>
      <c r="N9" s="222"/>
      <c r="O9" s="222"/>
      <c r="P9" s="222"/>
      <c r="Q9" s="222"/>
      <c r="R9" s="222"/>
      <c r="S9" s="222"/>
      <c r="T9" s="222"/>
      <c r="U9" s="222"/>
      <c r="V9" s="222"/>
    </row>
    <row r="10" spans="1:22" ht="14.25" thickBot="1">
      <c r="A10" s="172"/>
      <c r="B10" s="201" t="s">
        <v>482</v>
      </c>
      <c r="C10" s="83"/>
      <c r="D10" s="202">
        <v>12345678</v>
      </c>
      <c r="E10" s="203" t="s">
        <v>481</v>
      </c>
      <c r="F10" s="204">
        <v>101</v>
      </c>
      <c r="G10" s="203" t="s">
        <v>481</v>
      </c>
      <c r="H10" s="205">
        <v>901234</v>
      </c>
      <c r="I10" s="174"/>
      <c r="K10" s="195"/>
      <c r="L10" s="247" t="s">
        <v>505</v>
      </c>
      <c r="M10" s="247"/>
      <c r="N10" s="247"/>
      <c r="O10" s="247"/>
      <c r="P10" s="247"/>
      <c r="Q10" s="247"/>
      <c r="R10" s="247"/>
      <c r="S10" s="247"/>
      <c r="T10" s="247"/>
      <c r="U10" s="247"/>
      <c r="V10" s="247"/>
    </row>
    <row r="11" spans="1:22" ht="14.25" thickBot="1">
      <c r="B11" s="201" t="s">
        <v>356</v>
      </c>
      <c r="C11" s="83"/>
      <c r="D11" s="83" t="s">
        <v>478</v>
      </c>
      <c r="E11" s="241" t="s">
        <v>502</v>
      </c>
      <c r="F11" s="241"/>
      <c r="G11" s="241"/>
      <c r="H11" s="217">
        <v>37072</v>
      </c>
      <c r="K11" s="195"/>
      <c r="L11" s="247"/>
      <c r="M11" s="247"/>
      <c r="N11" s="247"/>
      <c r="O11" s="247"/>
      <c r="P11" s="247"/>
      <c r="Q11" s="247"/>
      <c r="R11" s="247"/>
      <c r="S11" s="247"/>
      <c r="T11" s="247"/>
      <c r="U11" s="247"/>
      <c r="V11" s="247"/>
    </row>
    <row r="12" spans="1:22" ht="14.25" thickBot="1">
      <c r="B12" s="201" t="s">
        <v>357</v>
      </c>
      <c r="C12" s="94"/>
      <c r="D12" s="94" t="s">
        <v>479</v>
      </c>
      <c r="E12" s="61"/>
      <c r="F12" s="61"/>
      <c r="G12" s="61"/>
      <c r="H12" s="221" t="s">
        <v>497</v>
      </c>
      <c r="K12" s="195"/>
      <c r="L12" s="248" t="s">
        <v>524</v>
      </c>
      <c r="M12" s="249"/>
      <c r="N12" s="249"/>
      <c r="O12" s="249"/>
      <c r="P12" s="249"/>
      <c r="Q12" s="249"/>
      <c r="R12" s="249"/>
      <c r="S12" s="249"/>
      <c r="T12" s="249"/>
      <c r="U12" s="249"/>
      <c r="V12" s="249"/>
    </row>
    <row r="13" spans="1:22" ht="14.25" thickBot="1">
      <c r="B13" s="201" t="s">
        <v>358</v>
      </c>
      <c r="C13" s="94"/>
      <c r="D13" s="206" t="s">
        <v>480</v>
      </c>
      <c r="E13" s="216"/>
      <c r="F13" s="216"/>
      <c r="G13" s="216"/>
      <c r="H13" s="216"/>
      <c r="K13" s="195"/>
      <c r="L13" s="248"/>
      <c r="M13" s="249"/>
      <c r="N13" s="249"/>
      <c r="O13" s="249"/>
      <c r="P13" s="249"/>
      <c r="Q13" s="249"/>
      <c r="R13" s="249"/>
      <c r="S13" s="249"/>
      <c r="T13" s="249"/>
      <c r="U13" s="249"/>
      <c r="V13" s="249"/>
    </row>
    <row r="14" spans="1:22" ht="7.5" customHeight="1" thickBot="1">
      <c r="A14" s="86"/>
      <c r="B14" s="86"/>
      <c r="C14" s="86"/>
      <c r="D14" s="86"/>
      <c r="E14" s="86"/>
      <c r="K14" s="195"/>
      <c r="L14" s="248"/>
      <c r="M14" s="249"/>
      <c r="N14" s="249"/>
      <c r="O14" s="249"/>
      <c r="P14" s="249"/>
      <c r="Q14" s="249"/>
      <c r="R14" s="249"/>
      <c r="S14" s="249"/>
      <c r="T14" s="249"/>
      <c r="U14" s="249"/>
      <c r="V14" s="249"/>
    </row>
    <row r="15" spans="1:22" s="105" customFormat="1" ht="15.6" customHeight="1" thickTop="1" thickBot="1">
      <c r="A15" s="92" t="s">
        <v>359</v>
      </c>
      <c r="B15" s="103"/>
      <c r="C15" s="103"/>
      <c r="D15" s="103"/>
      <c r="E15" s="104"/>
      <c r="G15" s="89" t="s">
        <v>483</v>
      </c>
      <c r="H15" s="207"/>
      <c r="I15" s="104"/>
      <c r="K15" s="196"/>
      <c r="L15" s="248"/>
      <c r="M15" s="249"/>
      <c r="N15" s="249"/>
      <c r="O15" s="249"/>
      <c r="P15" s="249"/>
      <c r="Q15" s="249"/>
      <c r="R15" s="249"/>
      <c r="S15" s="249"/>
      <c r="T15" s="249"/>
      <c r="U15" s="249"/>
      <c r="V15" s="249"/>
    </row>
    <row r="16" spans="1:22" s="105" customFormat="1" ht="12.95" customHeight="1" thickBot="1">
      <c r="A16" s="179" t="s">
        <v>405</v>
      </c>
      <c r="B16" s="64" t="s">
        <v>515</v>
      </c>
      <c r="C16" s="106"/>
      <c r="D16" s="62">
        <v>18</v>
      </c>
      <c r="E16" s="107" t="s">
        <v>125</v>
      </c>
      <c r="G16" s="209" t="s">
        <v>484</v>
      </c>
      <c r="H16" s="81"/>
      <c r="I16" s="109"/>
      <c r="K16" s="196"/>
      <c r="L16" s="248"/>
      <c r="M16" s="249"/>
      <c r="N16" s="249"/>
      <c r="O16" s="249"/>
      <c r="P16" s="249"/>
      <c r="Q16" s="249"/>
      <c r="R16" s="249"/>
      <c r="S16" s="249"/>
      <c r="T16" s="249"/>
      <c r="U16" s="249"/>
      <c r="V16" s="249"/>
    </row>
    <row r="17" spans="1:22" s="105" customFormat="1" ht="12.95" customHeight="1" thickBot="1">
      <c r="A17" s="180" t="s">
        <v>406</v>
      </c>
      <c r="B17" s="108" t="s">
        <v>378</v>
      </c>
      <c r="D17" s="62" t="s">
        <v>114</v>
      </c>
      <c r="E17" s="109"/>
      <c r="G17" s="209" t="s">
        <v>485</v>
      </c>
      <c r="H17" s="81"/>
      <c r="I17" s="109"/>
      <c r="K17" s="196"/>
      <c r="L17" s="245" t="s">
        <v>456</v>
      </c>
      <c r="M17" s="246"/>
      <c r="N17" s="246"/>
      <c r="O17" s="246"/>
      <c r="P17" s="246"/>
      <c r="Q17" s="246"/>
      <c r="R17" s="246"/>
      <c r="S17" s="246"/>
      <c r="T17" s="246"/>
      <c r="U17" s="246"/>
      <c r="V17" s="246"/>
    </row>
    <row r="18" spans="1:22" s="105" customFormat="1" ht="12.95" customHeight="1" thickBot="1">
      <c r="A18" s="180" t="s">
        <v>407</v>
      </c>
      <c r="B18" s="105" t="s">
        <v>379</v>
      </c>
      <c r="C18" s="110"/>
      <c r="D18" s="97" t="s">
        <v>345</v>
      </c>
      <c r="E18" s="109"/>
      <c r="G18" s="209" t="s">
        <v>486</v>
      </c>
      <c r="H18" s="81"/>
      <c r="I18" s="109"/>
      <c r="K18" s="196"/>
      <c r="L18" s="245"/>
      <c r="M18" s="246"/>
      <c r="N18" s="246"/>
      <c r="O18" s="246"/>
      <c r="P18" s="246"/>
      <c r="Q18" s="246"/>
      <c r="R18" s="246"/>
      <c r="S18" s="246"/>
      <c r="T18" s="246"/>
      <c r="U18" s="246"/>
      <c r="V18" s="246"/>
    </row>
    <row r="19" spans="1:22" s="105" customFormat="1" ht="12.95" customHeight="1" thickBot="1">
      <c r="A19" s="180" t="s">
        <v>408</v>
      </c>
      <c r="B19" s="111" t="s">
        <v>380</v>
      </c>
      <c r="C19" s="110"/>
      <c r="D19" s="79" t="s">
        <v>118</v>
      </c>
      <c r="E19" s="109"/>
      <c r="G19" s="210">
        <v>1</v>
      </c>
      <c r="H19" s="211" t="s">
        <v>487</v>
      </c>
      <c r="I19" s="213" t="s">
        <v>488</v>
      </c>
      <c r="K19" s="196"/>
      <c r="L19" s="245"/>
      <c r="M19" s="246"/>
      <c r="N19" s="246"/>
      <c r="O19" s="246"/>
      <c r="P19" s="246"/>
      <c r="Q19" s="246"/>
      <c r="R19" s="246"/>
      <c r="S19" s="246"/>
      <c r="T19" s="246"/>
      <c r="U19" s="246"/>
      <c r="V19" s="246"/>
    </row>
    <row r="20" spans="1:22" s="105" customFormat="1" ht="12.95" customHeight="1" thickBot="1">
      <c r="A20" s="180" t="s">
        <v>409</v>
      </c>
      <c r="B20" s="112" t="s">
        <v>381</v>
      </c>
      <c r="C20" s="106"/>
      <c r="D20" s="62" t="s">
        <v>116</v>
      </c>
      <c r="E20" s="109"/>
      <c r="G20" s="210">
        <v>2</v>
      </c>
      <c r="H20" s="212" t="s">
        <v>495</v>
      </c>
      <c r="I20" s="213" t="str">
        <f>IF(D29="はい","○","")</f>
        <v>○</v>
      </c>
      <c r="K20" s="196"/>
      <c r="L20" s="245"/>
      <c r="M20" s="246"/>
      <c r="N20" s="246"/>
      <c r="O20" s="246"/>
      <c r="P20" s="246"/>
      <c r="Q20" s="246"/>
      <c r="R20" s="246"/>
      <c r="S20" s="246"/>
      <c r="T20" s="246"/>
      <c r="U20" s="246"/>
      <c r="V20" s="246"/>
    </row>
    <row r="21" spans="1:22" s="105" customFormat="1" ht="12.95" customHeight="1" thickBot="1">
      <c r="A21" s="180" t="s">
        <v>410</v>
      </c>
      <c r="B21" s="64" t="s">
        <v>362</v>
      </c>
      <c r="C21" s="106"/>
      <c r="D21" s="79" t="s">
        <v>128</v>
      </c>
      <c r="E21" s="109"/>
      <c r="G21" s="210">
        <v>3</v>
      </c>
      <c r="H21" s="211" t="s">
        <v>494</v>
      </c>
      <c r="I21" s="213" t="str">
        <f>IF(SUM(D44:D52,H44:H52)&gt;0,"○","")</f>
        <v>○</v>
      </c>
      <c r="K21" s="196"/>
      <c r="L21" s="245"/>
      <c r="M21" s="246"/>
      <c r="N21" s="246"/>
      <c r="O21" s="246"/>
      <c r="P21" s="246"/>
      <c r="Q21" s="246"/>
      <c r="R21" s="246"/>
      <c r="S21" s="246"/>
      <c r="T21" s="246"/>
      <c r="U21" s="246"/>
      <c r="V21" s="246"/>
    </row>
    <row r="22" spans="1:22" s="105" customFormat="1" ht="12.95" customHeight="1" thickBot="1">
      <c r="A22" s="180" t="s">
        <v>411</v>
      </c>
      <c r="B22" s="105" t="s">
        <v>363</v>
      </c>
      <c r="D22" s="113">
        <v>0</v>
      </c>
      <c r="E22" s="107" t="str">
        <f>MID(D21,SEARCH("(",D21)+1,3)</f>
        <v>JPY</v>
      </c>
      <c r="G22" s="210">
        <v>4</v>
      </c>
      <c r="H22" s="211" t="s">
        <v>493</v>
      </c>
      <c r="I22" s="213" t="str">
        <f>IF(OR(D33="寡婦である",D33="寡夫である"),"○","")</f>
        <v/>
      </c>
      <c r="K22" s="196"/>
      <c r="L22" s="233" t="s">
        <v>509</v>
      </c>
      <c r="M22" s="231"/>
      <c r="N22" s="231"/>
      <c r="O22" s="231"/>
      <c r="P22" s="231"/>
      <c r="Q22" s="231"/>
      <c r="R22" s="231"/>
      <c r="S22" s="231"/>
      <c r="T22" s="231"/>
      <c r="U22" s="231"/>
      <c r="V22" s="231"/>
    </row>
    <row r="23" spans="1:22" s="105" customFormat="1" ht="12.95" customHeight="1" thickBot="1">
      <c r="A23" s="180" t="s">
        <v>412</v>
      </c>
      <c r="B23" s="154" t="s">
        <v>392</v>
      </c>
      <c r="C23" s="106"/>
      <c r="D23" s="79" t="s">
        <v>128</v>
      </c>
      <c r="E23" s="109"/>
      <c r="G23" s="210">
        <v>5</v>
      </c>
      <c r="H23" s="211" t="s">
        <v>492</v>
      </c>
      <c r="I23" s="213" t="str">
        <f>IF(OR(D18="障がい者である",D18="特別の障がい者である",D32="障がい者である",D32="特別の障がい者である",H32="障がい者である",H32="特別の障がい者である",SUM(D50:D52,H50:H52)&gt;0),"○","")</f>
        <v>○</v>
      </c>
      <c r="K23" s="196"/>
      <c r="L23" s="248" t="s">
        <v>510</v>
      </c>
      <c r="M23" s="249"/>
      <c r="N23" s="249"/>
      <c r="O23" s="249"/>
      <c r="P23" s="249"/>
      <c r="Q23" s="249"/>
      <c r="R23" s="249"/>
      <c r="S23" s="249"/>
      <c r="T23" s="249"/>
      <c r="U23" s="249"/>
      <c r="V23" s="249"/>
    </row>
    <row r="24" spans="1:22" s="105" customFormat="1" ht="12.95" customHeight="1" thickBot="1">
      <c r="A24" s="181" t="s">
        <v>413</v>
      </c>
      <c r="B24" s="87" t="s">
        <v>393</v>
      </c>
      <c r="C24" s="114"/>
      <c r="D24" s="113">
        <v>0</v>
      </c>
      <c r="E24" s="115" t="str">
        <f>MID(D23,SEARCH("(",D23)+1,3)</f>
        <v>JPY</v>
      </c>
      <c r="G24" s="208"/>
      <c r="H24" s="124"/>
      <c r="I24" s="134"/>
      <c r="K24" s="196"/>
      <c r="L24" s="248"/>
      <c r="M24" s="249"/>
      <c r="N24" s="249"/>
      <c r="O24" s="249"/>
      <c r="P24" s="249"/>
      <c r="Q24" s="249"/>
      <c r="R24" s="249"/>
      <c r="S24" s="249"/>
      <c r="T24" s="249"/>
      <c r="U24" s="249"/>
      <c r="V24" s="249"/>
    </row>
    <row r="25" spans="1:22" s="105" customFormat="1" ht="3" customHeight="1" thickTop="1">
      <c r="K25" s="196"/>
      <c r="L25" s="194"/>
      <c r="M25" s="193"/>
      <c r="N25" s="193"/>
      <c r="O25" s="193"/>
      <c r="P25" s="193"/>
      <c r="Q25" s="193"/>
      <c r="R25" s="193"/>
      <c r="S25" s="193"/>
      <c r="T25" s="193"/>
      <c r="U25" s="193"/>
      <c r="V25" s="193"/>
    </row>
    <row r="26" spans="1:22" s="105" customFormat="1" ht="14.1" customHeight="1" thickBot="1">
      <c r="A26" s="84"/>
      <c r="B26" s="84"/>
      <c r="C26" s="85"/>
      <c r="D26" s="116" t="s">
        <v>114</v>
      </c>
      <c r="E26" s="117"/>
      <c r="F26" s="84"/>
      <c r="G26" s="85"/>
      <c r="H26" s="132" t="str">
        <f>IF(AND(D29="はい",D30="いいえ"),"生計維持者１の配偶者",IF(AND(D29="はい",D30="はい"),"生計維持者２",""))</f>
        <v>生計維持者２</v>
      </c>
      <c r="I26" s="118"/>
      <c r="J26" s="119"/>
      <c r="K26" s="196"/>
      <c r="L26" s="194" t="s">
        <v>455</v>
      </c>
      <c r="M26" s="194"/>
      <c r="N26" s="193"/>
      <c r="O26" s="193"/>
      <c r="P26" s="193"/>
      <c r="Q26" s="193"/>
      <c r="R26" s="193"/>
      <c r="S26" s="193"/>
      <c r="T26" s="193"/>
      <c r="U26" s="193"/>
      <c r="V26" s="193"/>
    </row>
    <row r="27" spans="1:22" s="105" customFormat="1" ht="15.6" customHeight="1" thickTop="1" thickBot="1">
      <c r="A27" s="89" t="s">
        <v>365</v>
      </c>
      <c r="B27" s="81"/>
      <c r="C27" s="82"/>
      <c r="D27" s="81"/>
      <c r="E27" s="120"/>
      <c r="F27" s="81"/>
      <c r="G27" s="82"/>
      <c r="H27" s="133" t="str">
        <f>IF(H26="生計維持者１の配偶者","(配偶者の基本情報）","")</f>
        <v/>
      </c>
      <c r="I27" s="104"/>
      <c r="J27" s="121"/>
      <c r="K27" s="196"/>
      <c r="L27" s="194" t="s">
        <v>464</v>
      </c>
      <c r="M27" s="194"/>
      <c r="N27" s="193"/>
      <c r="O27" s="193"/>
      <c r="P27" s="193"/>
      <c r="Q27" s="193"/>
      <c r="R27" s="193"/>
      <c r="S27" s="193"/>
      <c r="T27" s="193"/>
      <c r="U27" s="193"/>
      <c r="V27" s="193"/>
    </row>
    <row r="28" spans="1:22" s="105" customFormat="1" ht="12.95" customHeight="1" thickBot="1">
      <c r="A28" s="182" t="s">
        <v>414</v>
      </c>
      <c r="B28" s="64" t="s">
        <v>515</v>
      </c>
      <c r="C28" s="67"/>
      <c r="D28" s="62">
        <v>53</v>
      </c>
      <c r="E28" s="121" t="s">
        <v>125</v>
      </c>
      <c r="F28" s="185" t="s">
        <v>420</v>
      </c>
      <c r="G28" s="82"/>
      <c r="H28" s="62">
        <v>51</v>
      </c>
      <c r="I28" s="107" t="s">
        <v>125</v>
      </c>
      <c r="J28" s="121"/>
      <c r="K28" s="196"/>
      <c r="L28" s="194" t="s">
        <v>525</v>
      </c>
      <c r="M28" s="194"/>
      <c r="N28" s="193"/>
      <c r="O28" s="193"/>
      <c r="P28" s="193"/>
      <c r="Q28" s="193"/>
      <c r="R28" s="193"/>
      <c r="S28" s="193"/>
      <c r="T28" s="193"/>
      <c r="U28" s="193"/>
      <c r="V28" s="193"/>
    </row>
    <row r="29" spans="1:22" s="105" customFormat="1" ht="12.95" customHeight="1" thickBot="1">
      <c r="A29" s="183" t="s">
        <v>415</v>
      </c>
      <c r="B29" s="64" t="s">
        <v>398</v>
      </c>
      <c r="C29" s="67"/>
      <c r="D29" s="62" t="s">
        <v>116</v>
      </c>
      <c r="E29" s="120"/>
      <c r="F29" s="186"/>
      <c r="G29" s="82"/>
      <c r="H29" s="122"/>
      <c r="I29" s="109"/>
      <c r="J29" s="121"/>
      <c r="K29" s="196"/>
      <c r="L29" s="194" t="s">
        <v>465</v>
      </c>
      <c r="M29" s="194"/>
      <c r="N29" s="193"/>
      <c r="O29" s="193"/>
      <c r="P29" s="193"/>
      <c r="Q29" s="193"/>
      <c r="R29" s="193"/>
      <c r="S29" s="193"/>
      <c r="T29" s="193"/>
      <c r="U29" s="193"/>
      <c r="V29" s="193"/>
    </row>
    <row r="30" spans="1:22" s="105" customFormat="1" ht="12.95" customHeight="1" thickBot="1">
      <c r="A30" s="183" t="s">
        <v>416</v>
      </c>
      <c r="B30" s="64" t="s">
        <v>404</v>
      </c>
      <c r="C30" s="67"/>
      <c r="D30" s="62" t="s">
        <v>116</v>
      </c>
      <c r="E30" s="120"/>
      <c r="F30" s="186"/>
      <c r="G30" s="82"/>
      <c r="H30" s="122"/>
      <c r="I30" s="109"/>
      <c r="J30" s="121"/>
      <c r="K30" s="196"/>
      <c r="L30" s="194" t="s">
        <v>466</v>
      </c>
      <c r="M30" s="194"/>
      <c r="N30" s="193"/>
      <c r="O30" s="193"/>
      <c r="P30" s="193"/>
      <c r="Q30" s="193"/>
      <c r="R30" s="193"/>
      <c r="S30" s="193"/>
      <c r="T30" s="193"/>
      <c r="U30" s="193"/>
      <c r="V30" s="193"/>
    </row>
    <row r="31" spans="1:22" s="105" customFormat="1" ht="12.95" customHeight="1" thickBot="1">
      <c r="A31" s="183" t="s">
        <v>417</v>
      </c>
      <c r="B31" s="66" t="s">
        <v>401</v>
      </c>
      <c r="C31" s="68"/>
      <c r="D31" s="62" t="s">
        <v>116</v>
      </c>
      <c r="E31" s="120"/>
      <c r="F31" s="186"/>
      <c r="G31" s="82"/>
      <c r="H31" s="81"/>
      <c r="I31" s="109"/>
      <c r="J31" s="121"/>
      <c r="K31" s="196"/>
      <c r="L31" s="194" t="s">
        <v>467</v>
      </c>
      <c r="M31" s="194"/>
      <c r="N31" s="193"/>
      <c r="O31" s="193"/>
      <c r="P31" s="193"/>
      <c r="Q31" s="193"/>
      <c r="R31" s="193"/>
      <c r="S31" s="193"/>
      <c r="T31" s="193"/>
      <c r="U31" s="193"/>
      <c r="V31" s="193"/>
    </row>
    <row r="32" spans="1:22" s="105" customFormat="1" ht="12.95" customHeight="1" thickBot="1">
      <c r="A32" s="183" t="s">
        <v>418</v>
      </c>
      <c r="B32" s="64" t="s">
        <v>379</v>
      </c>
      <c r="C32" s="67"/>
      <c r="D32" s="63" t="s">
        <v>120</v>
      </c>
      <c r="E32" s="120"/>
      <c r="F32" s="187" t="s">
        <v>421</v>
      </c>
      <c r="G32" s="82"/>
      <c r="H32" s="63" t="s">
        <v>120</v>
      </c>
      <c r="I32" s="109"/>
      <c r="J32" s="121"/>
      <c r="K32" s="196"/>
      <c r="L32" s="194" t="s">
        <v>468</v>
      </c>
      <c r="M32" s="194"/>
      <c r="N32" s="194"/>
      <c r="O32" s="194"/>
      <c r="P32" s="194"/>
      <c r="Q32" s="194"/>
      <c r="R32" s="194"/>
      <c r="S32" s="194"/>
      <c r="T32" s="194"/>
      <c r="U32" s="194"/>
      <c r="V32" s="194"/>
    </row>
    <row r="33" spans="1:22" s="105" customFormat="1" ht="12.95" customHeight="1" thickBot="1">
      <c r="A33" s="184" t="s">
        <v>419</v>
      </c>
      <c r="B33" s="87" t="s">
        <v>383</v>
      </c>
      <c r="C33" s="88"/>
      <c r="D33" s="63" t="s">
        <v>122</v>
      </c>
      <c r="E33" s="123"/>
      <c r="F33" s="124"/>
      <c r="G33" s="129"/>
      <c r="H33" s="135"/>
      <c r="I33" s="134"/>
      <c r="J33" s="121"/>
      <c r="K33" s="196"/>
      <c r="L33" s="194" t="s">
        <v>469</v>
      </c>
      <c r="M33" s="194"/>
      <c r="N33" s="194"/>
      <c r="O33" s="194"/>
      <c r="P33" s="194"/>
      <c r="Q33" s="194"/>
      <c r="R33" s="194"/>
      <c r="S33" s="194"/>
      <c r="T33" s="194"/>
      <c r="U33" s="194"/>
      <c r="V33" s="194"/>
    </row>
    <row r="34" spans="1:22" s="153" customFormat="1" ht="11.25" customHeight="1" thickTop="1" thickBot="1">
      <c r="A34" s="147" t="str">
        <f>IF(D29="はい","　※申込者の父母が健在である場合、それぞれが生計維持者となりますので、「はい」を選択してください。","")</f>
        <v>　※申込者の父母が健在である場合、それぞれが生計維持者となりますので、「はい」を選択してください。</v>
      </c>
      <c r="B34" s="148"/>
      <c r="C34" s="149"/>
      <c r="D34" s="148"/>
      <c r="E34" s="150"/>
      <c r="F34" s="148"/>
      <c r="G34" s="149"/>
      <c r="H34" s="151"/>
      <c r="I34" s="148"/>
      <c r="J34" s="152"/>
      <c r="K34" s="197"/>
      <c r="L34" s="194" t="s">
        <v>470</v>
      </c>
      <c r="M34" s="194"/>
      <c r="N34" s="194"/>
      <c r="O34" s="194"/>
      <c r="P34" s="194"/>
      <c r="Q34" s="194"/>
      <c r="R34" s="194"/>
      <c r="S34" s="194"/>
      <c r="T34" s="194"/>
      <c r="U34" s="194"/>
      <c r="V34" s="194"/>
    </row>
    <row r="35" spans="1:22" s="105" customFormat="1" ht="15.6" customHeight="1" thickTop="1" thickBot="1">
      <c r="A35" s="89" t="s">
        <v>366</v>
      </c>
      <c r="B35" s="81"/>
      <c r="C35" s="82"/>
      <c r="D35" s="81"/>
      <c r="E35" s="120"/>
      <c r="F35" s="81"/>
      <c r="G35" s="82"/>
      <c r="H35" s="133" t="str">
        <f>IF(H26="生計維持者１の配偶者","(配偶者の収入・所得の情報）","")</f>
        <v/>
      </c>
      <c r="I35" s="104"/>
      <c r="J35" s="121"/>
      <c r="K35" s="196"/>
      <c r="L35" s="194" t="s">
        <v>471</v>
      </c>
      <c r="M35" s="194"/>
      <c r="N35" s="194"/>
      <c r="O35" s="194"/>
      <c r="P35" s="194"/>
      <c r="Q35" s="194"/>
      <c r="R35" s="194"/>
      <c r="S35" s="194"/>
      <c r="T35" s="194"/>
      <c r="U35" s="194"/>
      <c r="V35" s="194"/>
    </row>
    <row r="36" spans="1:22" s="105" customFormat="1" ht="12.95" customHeight="1" thickBot="1">
      <c r="A36" s="182" t="s">
        <v>422</v>
      </c>
      <c r="B36" s="64" t="s">
        <v>351</v>
      </c>
      <c r="C36" s="67"/>
      <c r="D36" s="79" t="s">
        <v>458</v>
      </c>
      <c r="E36" s="120"/>
      <c r="F36" s="185" t="s">
        <v>428</v>
      </c>
      <c r="G36" s="82"/>
      <c r="H36" s="79" t="s">
        <v>128</v>
      </c>
      <c r="I36" s="109"/>
      <c r="J36" s="121"/>
      <c r="K36" s="196"/>
      <c r="L36" s="244" t="s">
        <v>472</v>
      </c>
      <c r="M36" s="244"/>
      <c r="N36" s="244"/>
      <c r="O36" s="244"/>
      <c r="P36" s="244"/>
      <c r="Q36" s="244"/>
      <c r="R36" s="244"/>
      <c r="S36" s="244"/>
      <c r="T36" s="244"/>
      <c r="U36" s="244"/>
      <c r="V36" s="244"/>
    </row>
    <row r="37" spans="1:22" s="105" customFormat="1" ht="12.95" customHeight="1" thickBot="1">
      <c r="A37" s="183" t="s">
        <v>423</v>
      </c>
      <c r="B37" s="64" t="s">
        <v>353</v>
      </c>
      <c r="C37" s="67"/>
      <c r="D37" s="113">
        <v>42000</v>
      </c>
      <c r="E37" s="121" t="str">
        <f>MID(D36,SEARCH("(",D36)+1,3)</f>
        <v>AUD</v>
      </c>
      <c r="F37" s="187" t="s">
        <v>429</v>
      </c>
      <c r="G37" s="82"/>
      <c r="H37" s="113">
        <v>2700000</v>
      </c>
      <c r="I37" s="107" t="str">
        <f>MID(H36,SEARCH("(",H36)+1,3)</f>
        <v>JPY</v>
      </c>
      <c r="J37" s="121"/>
      <c r="K37" s="196"/>
      <c r="L37" s="244"/>
      <c r="M37" s="244"/>
      <c r="N37" s="244"/>
      <c r="O37" s="244"/>
      <c r="P37" s="244"/>
      <c r="Q37" s="244"/>
      <c r="R37" s="244"/>
      <c r="S37" s="244"/>
      <c r="T37" s="244"/>
      <c r="U37" s="244"/>
      <c r="V37" s="244"/>
    </row>
    <row r="38" spans="1:22" s="105" customFormat="1" ht="12.95" customHeight="1" thickBot="1">
      <c r="A38" s="183" t="s">
        <v>424</v>
      </c>
      <c r="B38" s="64" t="s">
        <v>352</v>
      </c>
      <c r="C38" s="67"/>
      <c r="D38" s="79" t="s">
        <v>458</v>
      </c>
      <c r="E38" s="120"/>
      <c r="F38" s="187" t="s">
        <v>430</v>
      </c>
      <c r="G38" s="82"/>
      <c r="H38" s="79" t="s">
        <v>128</v>
      </c>
      <c r="I38" s="109"/>
      <c r="J38" s="121"/>
      <c r="K38" s="196"/>
      <c r="L38" s="244"/>
      <c r="M38" s="244"/>
      <c r="N38" s="244"/>
      <c r="O38" s="244"/>
      <c r="P38" s="244"/>
      <c r="Q38" s="244"/>
      <c r="R38" s="244"/>
      <c r="S38" s="244"/>
      <c r="T38" s="244"/>
      <c r="U38" s="244"/>
      <c r="V38" s="244"/>
    </row>
    <row r="39" spans="1:22" s="105" customFormat="1" ht="12.95" customHeight="1" thickBot="1">
      <c r="A39" s="183" t="s">
        <v>425</v>
      </c>
      <c r="B39" s="64" t="s">
        <v>354</v>
      </c>
      <c r="C39" s="67"/>
      <c r="D39" s="113">
        <v>0</v>
      </c>
      <c r="E39" s="121" t="str">
        <f>MID(D38,SEARCH("(",D38)+1,3)</f>
        <v>AUD</v>
      </c>
      <c r="F39" s="187" t="s">
        <v>431</v>
      </c>
      <c r="G39" s="82"/>
      <c r="H39" s="113">
        <v>0</v>
      </c>
      <c r="I39" s="127" t="str">
        <f>MID(H38,SEARCH("(",H38)+1,3)</f>
        <v>JPY</v>
      </c>
      <c r="J39" s="121"/>
      <c r="K39" s="196"/>
      <c r="L39" s="194" t="s">
        <v>473</v>
      </c>
      <c r="M39" s="194"/>
      <c r="N39" s="194"/>
      <c r="O39" s="194"/>
      <c r="P39" s="194"/>
      <c r="Q39" s="194"/>
      <c r="R39" s="194"/>
      <c r="S39" s="194"/>
      <c r="T39" s="194"/>
      <c r="U39" s="194"/>
      <c r="V39" s="194"/>
    </row>
    <row r="40" spans="1:22" s="105" customFormat="1" ht="12.95" customHeight="1" thickBot="1">
      <c r="A40" s="183" t="s">
        <v>426</v>
      </c>
      <c r="B40" s="155" t="s">
        <v>390</v>
      </c>
      <c r="C40" s="67"/>
      <c r="D40" s="79" t="s">
        <v>458</v>
      </c>
      <c r="E40" s="120"/>
      <c r="F40" s="187" t="s">
        <v>432</v>
      </c>
      <c r="G40" s="82"/>
      <c r="H40" s="79" t="s">
        <v>128</v>
      </c>
      <c r="I40" s="128"/>
      <c r="J40" s="121"/>
      <c r="K40" s="196"/>
      <c r="L40" s="194" t="s">
        <v>474</v>
      </c>
      <c r="M40" s="194"/>
      <c r="N40" s="194"/>
      <c r="O40" s="194"/>
      <c r="P40" s="194"/>
      <c r="Q40" s="194"/>
      <c r="R40" s="194"/>
      <c r="S40" s="194"/>
      <c r="T40" s="194"/>
      <c r="U40" s="194"/>
      <c r="V40" s="194"/>
    </row>
    <row r="41" spans="1:22" s="105" customFormat="1" ht="12.95" customHeight="1" thickBot="1">
      <c r="A41" s="184" t="s">
        <v>427</v>
      </c>
      <c r="B41" s="91" t="s">
        <v>391</v>
      </c>
      <c r="C41" s="74"/>
      <c r="D41" s="113">
        <v>3500</v>
      </c>
      <c r="E41" s="123" t="str">
        <f>MID(D40,SEARCH("(",D40)+1,3)</f>
        <v>AUD</v>
      </c>
      <c r="F41" s="189" t="s">
        <v>433</v>
      </c>
      <c r="G41" s="125"/>
      <c r="H41" s="113">
        <v>0</v>
      </c>
      <c r="I41" s="127" t="str">
        <f>MID(H40,SEARCH("(",H40)+1,3)</f>
        <v>JPY</v>
      </c>
      <c r="J41" s="121"/>
      <c r="K41" s="196"/>
      <c r="L41" s="244" t="s">
        <v>475</v>
      </c>
      <c r="M41" s="244"/>
      <c r="N41" s="244"/>
      <c r="O41" s="244"/>
      <c r="P41" s="244"/>
      <c r="Q41" s="244"/>
      <c r="R41" s="244"/>
      <c r="S41" s="244"/>
      <c r="T41" s="244"/>
      <c r="U41" s="244"/>
      <c r="V41" s="244"/>
    </row>
    <row r="42" spans="1:22" s="105" customFormat="1" ht="7.5" customHeight="1" thickTop="1" thickBot="1">
      <c r="A42" s="84"/>
      <c r="B42" s="84"/>
      <c r="C42" s="90"/>
      <c r="D42" s="84"/>
      <c r="E42" s="126"/>
      <c r="F42" s="84"/>
      <c r="G42" s="90"/>
      <c r="H42" s="84"/>
      <c r="I42" s="130"/>
      <c r="J42" s="121"/>
      <c r="K42" s="196"/>
      <c r="L42" s="244"/>
      <c r="M42" s="244"/>
      <c r="N42" s="244"/>
      <c r="O42" s="244"/>
      <c r="P42" s="244"/>
      <c r="Q42" s="244"/>
      <c r="R42" s="244"/>
      <c r="S42" s="244"/>
      <c r="T42" s="244"/>
      <c r="U42" s="244"/>
      <c r="V42" s="244"/>
    </row>
    <row r="43" spans="1:22" s="105" customFormat="1" ht="15.6" customHeight="1" thickTop="1" thickBot="1">
      <c r="A43" s="92" t="s">
        <v>400</v>
      </c>
      <c r="B43" s="81"/>
      <c r="C43" s="82"/>
      <c r="D43" s="81"/>
      <c r="E43" s="120"/>
      <c r="F43" s="81"/>
      <c r="G43" s="82"/>
      <c r="H43" s="133" t="str">
        <f>IF(H26="生計維持者１の配偶者","(配偶者の扶養の情報）","")</f>
        <v/>
      </c>
      <c r="I43" s="104"/>
      <c r="J43" s="121"/>
      <c r="K43" s="196"/>
      <c r="L43" s="244"/>
      <c r="M43" s="244"/>
      <c r="N43" s="244"/>
      <c r="O43" s="244"/>
      <c r="P43" s="244"/>
      <c r="Q43" s="244"/>
      <c r="R43" s="244"/>
      <c r="S43" s="244"/>
      <c r="T43" s="244"/>
      <c r="U43" s="244"/>
      <c r="V43" s="244"/>
    </row>
    <row r="44" spans="1:22" s="105" customFormat="1" ht="12.95" customHeight="1" thickBot="1">
      <c r="A44" s="183" t="s">
        <v>434</v>
      </c>
      <c r="B44" s="64" t="s">
        <v>0</v>
      </c>
      <c r="C44" s="67"/>
      <c r="D44" s="62">
        <v>0</v>
      </c>
      <c r="E44" s="121" t="s">
        <v>127</v>
      </c>
      <c r="F44" s="185" t="s">
        <v>443</v>
      </c>
      <c r="G44" s="82"/>
      <c r="H44" s="62">
        <v>2</v>
      </c>
      <c r="I44" s="107" t="s">
        <v>127</v>
      </c>
      <c r="J44" s="121"/>
      <c r="K44" s="196"/>
      <c r="L44" s="244"/>
      <c r="M44" s="244"/>
      <c r="N44" s="244"/>
      <c r="O44" s="244"/>
      <c r="P44" s="244"/>
      <c r="Q44" s="244"/>
      <c r="R44" s="244"/>
      <c r="S44" s="244"/>
      <c r="T44" s="244"/>
      <c r="U44" s="244"/>
      <c r="V44" s="244"/>
    </row>
    <row r="45" spans="1:22" s="105" customFormat="1" ht="12.95" customHeight="1" thickBot="1">
      <c r="A45" s="183" t="s">
        <v>435</v>
      </c>
      <c r="B45" s="64" t="s">
        <v>1</v>
      </c>
      <c r="C45" s="67"/>
      <c r="D45" s="62">
        <v>0</v>
      </c>
      <c r="E45" s="121" t="s">
        <v>127</v>
      </c>
      <c r="F45" s="187" t="s">
        <v>444</v>
      </c>
      <c r="G45" s="82"/>
      <c r="H45" s="62">
        <v>0</v>
      </c>
      <c r="I45" s="107" t="s">
        <v>127</v>
      </c>
      <c r="J45" s="121"/>
      <c r="K45" s="196"/>
      <c r="L45" s="244"/>
      <c r="M45" s="244"/>
      <c r="N45" s="244"/>
      <c r="O45" s="244"/>
      <c r="P45" s="244"/>
      <c r="Q45" s="244"/>
      <c r="R45" s="244"/>
      <c r="S45" s="244"/>
      <c r="T45" s="244"/>
      <c r="U45" s="244"/>
      <c r="V45" s="244"/>
    </row>
    <row r="46" spans="1:22" s="105" customFormat="1" ht="12.95" customHeight="1" thickBot="1">
      <c r="A46" s="183" t="s">
        <v>436</v>
      </c>
      <c r="B46" s="64" t="s">
        <v>2</v>
      </c>
      <c r="C46" s="67"/>
      <c r="D46" s="62">
        <v>1</v>
      </c>
      <c r="E46" s="121" t="s">
        <v>127</v>
      </c>
      <c r="F46" s="187" t="s">
        <v>445</v>
      </c>
      <c r="G46" s="82"/>
      <c r="H46" s="62">
        <v>0</v>
      </c>
      <c r="I46" s="107" t="s">
        <v>127</v>
      </c>
      <c r="J46" s="121"/>
      <c r="K46" s="196"/>
      <c r="L46" s="244"/>
      <c r="M46" s="244"/>
      <c r="N46" s="244"/>
      <c r="O46" s="244"/>
      <c r="P46" s="244"/>
      <c r="Q46" s="244"/>
      <c r="R46" s="244"/>
      <c r="S46" s="244"/>
      <c r="T46" s="244"/>
      <c r="U46" s="244"/>
      <c r="V46" s="244"/>
    </row>
    <row r="47" spans="1:22" s="105" customFormat="1" ht="12.95" customHeight="1" thickBot="1">
      <c r="A47" s="183" t="s">
        <v>437</v>
      </c>
      <c r="B47" s="64" t="s">
        <v>3</v>
      </c>
      <c r="C47" s="67"/>
      <c r="D47" s="62">
        <v>0</v>
      </c>
      <c r="E47" s="121" t="s">
        <v>127</v>
      </c>
      <c r="F47" s="187" t="s">
        <v>446</v>
      </c>
      <c r="G47" s="82"/>
      <c r="H47" s="62">
        <v>0</v>
      </c>
      <c r="I47" s="107" t="s">
        <v>127</v>
      </c>
      <c r="J47" s="121"/>
      <c r="K47" s="196"/>
      <c r="L47" s="244"/>
      <c r="M47" s="244"/>
      <c r="N47" s="244"/>
      <c r="O47" s="244"/>
      <c r="P47" s="244"/>
      <c r="Q47" s="244"/>
      <c r="R47" s="244"/>
      <c r="S47" s="244"/>
      <c r="T47" s="244"/>
      <c r="U47" s="244"/>
      <c r="V47" s="244"/>
    </row>
    <row r="48" spans="1:22" s="105" customFormat="1" ht="12.95" customHeight="1" thickBot="1">
      <c r="A48" s="183" t="s">
        <v>438</v>
      </c>
      <c r="B48" s="64" t="s">
        <v>4</v>
      </c>
      <c r="C48" s="67"/>
      <c r="D48" s="62">
        <v>0</v>
      </c>
      <c r="E48" s="121" t="s">
        <v>127</v>
      </c>
      <c r="F48" s="187" t="s">
        <v>447</v>
      </c>
      <c r="G48" s="82"/>
      <c r="H48" s="62">
        <v>0</v>
      </c>
      <c r="I48" s="107" t="s">
        <v>127</v>
      </c>
      <c r="J48" s="121"/>
      <c r="K48" s="196"/>
      <c r="L48" s="244"/>
      <c r="M48" s="244"/>
      <c r="N48" s="244"/>
      <c r="O48" s="244"/>
      <c r="P48" s="244"/>
      <c r="Q48" s="244"/>
      <c r="R48" s="244"/>
      <c r="S48" s="244"/>
      <c r="T48" s="244"/>
      <c r="U48" s="244"/>
      <c r="V48" s="244"/>
    </row>
    <row r="49" spans="1:22" s="105" customFormat="1" ht="12.95" customHeight="1" thickBot="1">
      <c r="A49" s="183" t="s">
        <v>439</v>
      </c>
      <c r="B49" s="64" t="s">
        <v>5</v>
      </c>
      <c r="C49" s="67"/>
      <c r="D49" s="62">
        <v>0</v>
      </c>
      <c r="E49" s="121" t="s">
        <v>127</v>
      </c>
      <c r="F49" s="187" t="s">
        <v>448</v>
      </c>
      <c r="G49" s="82"/>
      <c r="H49" s="62">
        <v>0</v>
      </c>
      <c r="I49" s="107" t="s">
        <v>127</v>
      </c>
      <c r="J49" s="121"/>
      <c r="K49" s="196"/>
      <c r="L49" s="244" t="s">
        <v>511</v>
      </c>
      <c r="M49" s="244"/>
      <c r="N49" s="244"/>
      <c r="O49" s="244"/>
      <c r="P49" s="244"/>
      <c r="Q49" s="244"/>
      <c r="R49" s="244"/>
      <c r="S49" s="244"/>
      <c r="T49" s="244"/>
      <c r="U49" s="244"/>
      <c r="V49" s="244"/>
    </row>
    <row r="50" spans="1:22" s="105" customFormat="1" ht="12.95" customHeight="1" thickBot="1">
      <c r="A50" s="183" t="s">
        <v>440</v>
      </c>
      <c r="B50" s="64" t="s">
        <v>386</v>
      </c>
      <c r="C50" s="67"/>
      <c r="D50" s="62">
        <v>0</v>
      </c>
      <c r="E50" s="121" t="s">
        <v>127</v>
      </c>
      <c r="F50" s="187" t="s">
        <v>449</v>
      </c>
      <c r="G50" s="82"/>
      <c r="H50" s="62">
        <v>0</v>
      </c>
      <c r="I50" s="107" t="s">
        <v>127</v>
      </c>
      <c r="J50" s="121"/>
      <c r="K50" s="196"/>
      <c r="L50" s="244"/>
      <c r="M50" s="244"/>
      <c r="N50" s="244"/>
      <c r="O50" s="244"/>
      <c r="P50" s="244"/>
      <c r="Q50" s="244"/>
      <c r="R50" s="244"/>
      <c r="S50" s="244"/>
      <c r="T50" s="244"/>
      <c r="U50" s="244"/>
      <c r="V50" s="244"/>
    </row>
    <row r="51" spans="1:22" s="105" customFormat="1" ht="12.95" customHeight="1" thickBot="1">
      <c r="A51" s="183" t="s">
        <v>441</v>
      </c>
      <c r="B51" s="65" t="s">
        <v>387</v>
      </c>
      <c r="C51" s="69"/>
      <c r="D51" s="62">
        <v>0</v>
      </c>
      <c r="E51" s="121" t="s">
        <v>127</v>
      </c>
      <c r="F51" s="187" t="s">
        <v>450</v>
      </c>
      <c r="G51" s="82"/>
      <c r="H51" s="62">
        <v>0</v>
      </c>
      <c r="I51" s="107" t="s">
        <v>127</v>
      </c>
      <c r="J51" s="121"/>
      <c r="K51" s="196"/>
      <c r="L51" s="244" t="s">
        <v>522</v>
      </c>
      <c r="M51" s="244"/>
      <c r="N51" s="244"/>
      <c r="O51" s="244"/>
      <c r="P51" s="244"/>
      <c r="Q51" s="244"/>
      <c r="R51" s="244"/>
      <c r="S51" s="244"/>
      <c r="T51" s="244"/>
      <c r="U51" s="244"/>
      <c r="V51" s="244"/>
    </row>
    <row r="52" spans="1:22" s="105" customFormat="1" ht="12.95" customHeight="1" thickBot="1">
      <c r="A52" s="184" t="s">
        <v>442</v>
      </c>
      <c r="B52" s="131" t="s">
        <v>388</v>
      </c>
      <c r="C52" s="88"/>
      <c r="D52" s="62">
        <v>0</v>
      </c>
      <c r="E52" s="123" t="s">
        <v>127</v>
      </c>
      <c r="F52" s="190" t="s">
        <v>451</v>
      </c>
      <c r="G52" s="125"/>
      <c r="H52" s="62">
        <v>0</v>
      </c>
      <c r="I52" s="115" t="s">
        <v>127</v>
      </c>
      <c r="J52" s="121"/>
      <c r="K52" s="196"/>
      <c r="L52" s="244"/>
      <c r="M52" s="244"/>
      <c r="N52" s="244"/>
      <c r="O52" s="244"/>
      <c r="P52" s="244"/>
      <c r="Q52" s="244"/>
      <c r="R52" s="244"/>
      <c r="S52" s="244"/>
      <c r="T52" s="244"/>
      <c r="U52" s="244"/>
      <c r="V52" s="244"/>
    </row>
    <row r="53" spans="1:22" ht="6.6" customHeight="1" thickTop="1">
      <c r="C53" s="70"/>
      <c r="D53" s="71"/>
      <c r="E53" s="72"/>
      <c r="G53" s="70"/>
      <c r="H53" s="73"/>
      <c r="I53" s="73"/>
      <c r="J53" s="72"/>
      <c r="K53" s="195"/>
      <c r="L53" s="193"/>
      <c r="M53" s="193"/>
      <c r="N53" s="193"/>
      <c r="O53" s="193"/>
      <c r="P53" s="193"/>
      <c r="Q53" s="193"/>
      <c r="R53" s="193"/>
      <c r="S53" s="193"/>
      <c r="T53" s="193"/>
      <c r="U53" s="193"/>
      <c r="V53" s="193"/>
    </row>
    <row r="54" spans="1:22" ht="12.75" hidden="1" customHeight="1">
      <c r="B54" t="s">
        <v>377</v>
      </c>
      <c r="K54" s="195"/>
      <c r="L54" s="193"/>
      <c r="M54" s="193"/>
      <c r="N54" s="193"/>
      <c r="O54" s="193"/>
      <c r="P54" s="193"/>
      <c r="Q54" s="193"/>
      <c r="R54" s="193"/>
      <c r="S54" s="193"/>
      <c r="T54" s="193"/>
      <c r="U54" s="193"/>
      <c r="V54" s="193"/>
    </row>
    <row r="55" spans="1:22" ht="17.25" hidden="1" customHeight="1" thickBot="1">
      <c r="B55" s="83" t="s">
        <v>114</v>
      </c>
      <c r="C55" s="83"/>
      <c r="D55" s="191" t="s">
        <v>460</v>
      </c>
      <c r="E55" s="83"/>
      <c r="H55" s="83" t="s">
        <v>461</v>
      </c>
      <c r="I55" s="83"/>
      <c r="K55" s="195"/>
      <c r="L55" s="199" t="s">
        <v>476</v>
      </c>
      <c r="M55" s="193"/>
      <c r="N55" s="193"/>
      <c r="O55" s="193"/>
      <c r="P55" s="193"/>
      <c r="Q55" s="193"/>
      <c r="R55" s="193"/>
      <c r="S55" s="193"/>
      <c r="T55" s="193"/>
      <c r="U55" s="193"/>
      <c r="V55" s="193"/>
    </row>
    <row r="56" spans="1:22" ht="23.25" hidden="1" customHeight="1" thickBot="1">
      <c r="B56" s="94" t="s">
        <v>361</v>
      </c>
      <c r="C56" s="94"/>
      <c r="D56" s="192" t="s">
        <v>459</v>
      </c>
      <c r="E56" s="94"/>
      <c r="H56" s="83" t="s">
        <v>462</v>
      </c>
      <c r="I56" s="83"/>
      <c r="K56" s="195"/>
      <c r="L56" s="193"/>
      <c r="M56" s="193"/>
      <c r="N56" s="193"/>
      <c r="O56" s="193"/>
      <c r="P56" s="193"/>
      <c r="Q56" s="193"/>
      <c r="R56" s="193"/>
      <c r="S56" s="193"/>
      <c r="T56" s="193"/>
      <c r="U56" s="193"/>
      <c r="V56" s="193"/>
    </row>
    <row r="57" spans="1:22" ht="6.75" customHeight="1">
      <c r="K57" s="195"/>
      <c r="L57" s="193"/>
      <c r="M57" s="193"/>
      <c r="N57" s="193"/>
      <c r="O57" s="193"/>
      <c r="P57" s="193"/>
      <c r="Q57" s="193"/>
      <c r="R57" s="193"/>
      <c r="S57" s="193"/>
      <c r="T57" s="193"/>
      <c r="U57" s="193"/>
      <c r="V57" s="193"/>
    </row>
    <row r="58" spans="1:22">
      <c r="B58" t="s">
        <v>395</v>
      </c>
      <c r="K58" s="195"/>
      <c r="L58" s="193"/>
      <c r="M58" s="193"/>
      <c r="N58" s="193"/>
      <c r="O58" s="193"/>
      <c r="P58" s="193"/>
      <c r="Q58" s="193"/>
      <c r="R58" s="193"/>
      <c r="S58" s="193"/>
      <c r="T58" s="193"/>
      <c r="U58" s="193"/>
      <c r="V58" s="193"/>
    </row>
    <row r="59" spans="1:22">
      <c r="B59" s="101" t="s">
        <v>514</v>
      </c>
      <c r="K59" s="195"/>
      <c r="L59" s="193" t="s">
        <v>457</v>
      </c>
      <c r="M59" s="193"/>
      <c r="N59" s="193"/>
      <c r="O59" s="193"/>
      <c r="P59" s="193"/>
      <c r="Q59" s="193"/>
      <c r="R59" s="193"/>
      <c r="S59" s="193"/>
      <c r="T59" s="193"/>
      <c r="U59" s="193"/>
      <c r="V59" s="193"/>
    </row>
    <row r="60" spans="1:22">
      <c r="B60" s="102" t="s">
        <v>397</v>
      </c>
      <c r="K60" s="195"/>
      <c r="L60" s="244" t="s">
        <v>463</v>
      </c>
      <c r="M60" s="244"/>
      <c r="N60" s="244"/>
      <c r="O60" s="244"/>
      <c r="P60" s="244"/>
      <c r="Q60" s="244"/>
      <c r="R60" s="244"/>
      <c r="S60" s="244"/>
      <c r="T60" s="244"/>
      <c r="U60" s="244"/>
      <c r="V60" s="244"/>
    </row>
    <row r="61" spans="1:22">
      <c r="B61" s="102" t="s">
        <v>506</v>
      </c>
      <c r="K61" s="195"/>
      <c r="L61" s="244"/>
      <c r="M61" s="244"/>
      <c r="N61" s="244"/>
      <c r="O61" s="244"/>
      <c r="P61" s="244"/>
      <c r="Q61" s="244"/>
      <c r="R61" s="244"/>
      <c r="S61" s="244"/>
      <c r="T61" s="244"/>
      <c r="U61" s="244"/>
      <c r="V61" s="244"/>
    </row>
    <row r="62" spans="1:22" ht="13.5" customHeight="1">
      <c r="B62" s="102" t="s">
        <v>507</v>
      </c>
      <c r="K62" s="195"/>
      <c r="L62" s="244" t="s">
        <v>520</v>
      </c>
      <c r="M62" s="244"/>
      <c r="N62" s="244"/>
      <c r="O62" s="244"/>
      <c r="P62" s="244"/>
      <c r="Q62" s="244"/>
      <c r="R62" s="244"/>
      <c r="S62" s="244"/>
      <c r="T62" s="244"/>
      <c r="U62" s="244"/>
      <c r="V62" s="244"/>
    </row>
    <row r="63" spans="1:22">
      <c r="B63" s="102" t="s">
        <v>508</v>
      </c>
      <c r="K63" s="195"/>
      <c r="L63" s="244"/>
      <c r="M63" s="244"/>
      <c r="N63" s="244"/>
      <c r="O63" s="244"/>
      <c r="P63" s="244"/>
      <c r="Q63" s="244"/>
      <c r="R63" s="244"/>
      <c r="S63" s="244"/>
      <c r="T63" s="244"/>
      <c r="U63" s="244"/>
      <c r="V63" s="244"/>
    </row>
    <row r="64" spans="1:22">
      <c r="B64" s="156" t="s">
        <v>396</v>
      </c>
      <c r="C64" s="157"/>
      <c r="D64" s="157"/>
      <c r="E64" s="157"/>
      <c r="F64" s="157"/>
      <c r="G64" s="157"/>
      <c r="H64" s="157"/>
      <c r="K64" s="195"/>
      <c r="L64" s="244"/>
      <c r="M64" s="244"/>
      <c r="N64" s="244"/>
      <c r="O64" s="244"/>
      <c r="P64" s="244"/>
      <c r="Q64" s="244"/>
      <c r="R64" s="244"/>
      <c r="S64" s="244"/>
      <c r="T64" s="244"/>
      <c r="U64" s="244"/>
      <c r="V64" s="244"/>
    </row>
    <row r="65" spans="1:22" ht="10.5" customHeight="1">
      <c r="A65" s="61"/>
      <c r="B65" s="214" t="s">
        <v>389</v>
      </c>
      <c r="C65" s="61"/>
      <c r="D65" s="61"/>
      <c r="E65" s="61"/>
      <c r="F65" s="61"/>
      <c r="G65" s="61"/>
      <c r="H65" s="61"/>
      <c r="I65" s="61"/>
      <c r="J65" s="61"/>
      <c r="K65" s="195"/>
      <c r="L65" s="245" t="s">
        <v>521</v>
      </c>
      <c r="M65" s="246"/>
      <c r="N65" s="246"/>
      <c r="O65" s="246"/>
      <c r="P65" s="246"/>
      <c r="Q65" s="246"/>
      <c r="R65" s="246"/>
      <c r="S65" s="246"/>
      <c r="T65" s="246"/>
      <c r="U65" s="246"/>
      <c r="V65" s="246"/>
    </row>
    <row r="66" spans="1:22" ht="10.5" customHeight="1">
      <c r="A66" s="146"/>
      <c r="B66" s="215" t="s">
        <v>489</v>
      </c>
      <c r="C66" s="146"/>
      <c r="D66" s="146"/>
      <c r="E66" s="146"/>
      <c r="F66" s="146"/>
      <c r="G66" s="146"/>
      <c r="H66" s="146"/>
      <c r="I66" s="146"/>
      <c r="J66" s="146"/>
      <c r="K66" s="146"/>
      <c r="L66" s="245"/>
      <c r="M66" s="246"/>
      <c r="N66" s="246"/>
      <c r="O66" s="246"/>
      <c r="P66" s="246"/>
      <c r="Q66" s="246"/>
      <c r="R66" s="246"/>
      <c r="S66" s="246"/>
      <c r="T66" s="246"/>
      <c r="U66" s="246"/>
      <c r="V66" s="246"/>
    </row>
    <row r="67" spans="1:22">
      <c r="B67" s="99" t="s">
        <v>385</v>
      </c>
      <c r="L67" s="245"/>
      <c r="M67" s="246"/>
      <c r="N67" s="246"/>
      <c r="O67" s="246"/>
      <c r="P67" s="246"/>
      <c r="Q67" s="246"/>
      <c r="R67" s="246"/>
      <c r="S67" s="246"/>
      <c r="T67" s="246"/>
      <c r="U67" s="246"/>
      <c r="V67" s="246"/>
    </row>
    <row r="68" spans="1:22" ht="10.5" customHeight="1">
      <c r="A68" s="98"/>
      <c r="B68" s="136" t="s">
        <v>516</v>
      </c>
      <c r="C68" s="137"/>
      <c r="D68" s="138" t="e">
        <f>計算シート!B33</f>
        <v>#N/A</v>
      </c>
      <c r="E68" s="139"/>
      <c r="F68" s="236"/>
      <c r="G68" s="237"/>
      <c r="H68" s="237"/>
      <c r="I68" s="238"/>
      <c r="K68" s="195"/>
      <c r="L68" s="245"/>
      <c r="M68" s="246"/>
      <c r="N68" s="246"/>
      <c r="O68" s="246"/>
      <c r="P68" s="246"/>
      <c r="Q68" s="246"/>
      <c r="R68" s="246"/>
      <c r="S68" s="246"/>
      <c r="T68" s="246"/>
      <c r="U68" s="246"/>
      <c r="V68" s="246"/>
    </row>
    <row r="69" spans="1:22" ht="10.5" customHeight="1">
      <c r="A69" s="100"/>
      <c r="B69" s="140" t="s">
        <v>517</v>
      </c>
      <c r="C69" s="141"/>
      <c r="D69" s="142" t="e">
        <f>計算シート!C33</f>
        <v>#N/A</v>
      </c>
      <c r="E69" s="143"/>
      <c r="F69" s="144"/>
      <c r="G69" s="144"/>
      <c r="H69" s="142" t="e">
        <f>計算シート!D33</f>
        <v>#N/A</v>
      </c>
      <c r="I69" s="145"/>
      <c r="J69" s="61"/>
      <c r="K69" s="195"/>
      <c r="L69" s="223"/>
      <c r="M69" s="232"/>
      <c r="N69" s="232"/>
      <c r="O69" s="232"/>
      <c r="P69" s="232"/>
      <c r="Q69" s="232"/>
      <c r="R69" s="232"/>
      <c r="S69" s="232"/>
      <c r="T69" s="232"/>
      <c r="U69" s="232"/>
      <c r="V69" s="232"/>
    </row>
    <row r="70" spans="1:22" ht="10.5" customHeight="1">
      <c r="B70" s="158" t="s">
        <v>518</v>
      </c>
      <c r="C70" s="159"/>
      <c r="D70" s="160" t="e">
        <f>計算シート!C40</f>
        <v>#N/A</v>
      </c>
      <c r="E70" s="161"/>
      <c r="F70" s="162"/>
      <c r="G70" s="162"/>
      <c r="H70" s="160" t="e">
        <f>計算シート!D40</f>
        <v>#N/A</v>
      </c>
      <c r="I70" s="163"/>
      <c r="J70" s="61"/>
      <c r="K70" s="195"/>
      <c r="L70" s="101" t="s">
        <v>512</v>
      </c>
      <c r="M70" s="193"/>
      <c r="N70" s="193"/>
      <c r="O70" s="193"/>
      <c r="P70" s="193"/>
      <c r="Q70" s="193"/>
      <c r="R70" s="193"/>
      <c r="S70" s="193"/>
      <c r="T70" s="193"/>
      <c r="U70" s="193"/>
      <c r="V70" s="193"/>
    </row>
    <row r="71" spans="1:22" ht="10.5" customHeight="1">
      <c r="B71" s="164" t="s">
        <v>519</v>
      </c>
      <c r="C71" s="165"/>
      <c r="D71" s="166" t="e">
        <f>計算シート!C41</f>
        <v>#N/A</v>
      </c>
      <c r="E71" s="167"/>
      <c r="F71" s="168"/>
      <c r="G71" s="168"/>
      <c r="H71" s="166" t="e">
        <f>計算シート!D41</f>
        <v>#N/A</v>
      </c>
      <c r="I71" s="169"/>
      <c r="K71" s="198" t="s">
        <v>501</v>
      </c>
      <c r="L71" s="102" t="s">
        <v>513</v>
      </c>
      <c r="M71" s="193"/>
      <c r="N71" s="193"/>
      <c r="O71" s="193"/>
      <c r="P71" s="193"/>
      <c r="Q71" s="193"/>
      <c r="R71" s="193"/>
      <c r="S71" s="193"/>
      <c r="T71" s="193"/>
      <c r="U71" s="193"/>
      <c r="V71" s="193"/>
    </row>
  </sheetData>
  <sheetProtection password="FE18" sheet="1" objects="1" scenarios="1"/>
  <protectedRanges>
    <protectedRange sqref="H8" name="範囲1"/>
  </protectedRanges>
  <mergeCells count="19">
    <mergeCell ref="L49:V50"/>
    <mergeCell ref="L51:V52"/>
    <mergeCell ref="L23:V24"/>
    <mergeCell ref="L60:V61"/>
    <mergeCell ref="L62:V64"/>
    <mergeCell ref="L41:V48"/>
    <mergeCell ref="L65:V68"/>
    <mergeCell ref="A1:I1"/>
    <mergeCell ref="E8:G8"/>
    <mergeCell ref="L7:V8"/>
    <mergeCell ref="L10:V11"/>
    <mergeCell ref="L12:V16"/>
    <mergeCell ref="L17:V21"/>
    <mergeCell ref="B5:I6"/>
    <mergeCell ref="E11:G11"/>
    <mergeCell ref="F68:I68"/>
    <mergeCell ref="L1:V1"/>
    <mergeCell ref="L5:V6"/>
    <mergeCell ref="L36:V38"/>
  </mergeCells>
  <phoneticPr fontId="2"/>
  <conditionalFormatting sqref="B33:E33">
    <cfRule type="expression" dxfId="8" priority="9">
      <formula>$D$29="はい"</formula>
    </cfRule>
  </conditionalFormatting>
  <conditionalFormatting sqref="H33">
    <cfRule type="expression" dxfId="7" priority="3">
      <formula>$D$29="はい"</formula>
    </cfRule>
  </conditionalFormatting>
  <conditionalFormatting sqref="G44:I52">
    <cfRule type="expression" dxfId="6" priority="8">
      <formula>$D$29="いいえ"</formula>
    </cfRule>
  </conditionalFormatting>
  <conditionalFormatting sqref="H69:I71">
    <cfRule type="expression" dxfId="5" priority="7">
      <formula>OR($D$29="いいえ",$D$30="いいえ")</formula>
    </cfRule>
  </conditionalFormatting>
  <conditionalFormatting sqref="B21:E24">
    <cfRule type="expression" dxfId="4" priority="6">
      <formula>$D$20="いいえ"</formula>
    </cfRule>
  </conditionalFormatting>
  <conditionalFormatting sqref="B19:D19">
    <cfRule type="expression" dxfId="3" priority="5">
      <formula>$D$18&lt;&gt;"特別の障がい者である"</formula>
    </cfRule>
  </conditionalFormatting>
  <conditionalFormatting sqref="B30:E31">
    <cfRule type="expression" dxfId="2" priority="4">
      <formula>$D$29="いいえ"</formula>
    </cfRule>
  </conditionalFormatting>
  <conditionalFormatting sqref="G35:I41">
    <cfRule type="expression" dxfId="1" priority="2">
      <formula>$D$29="いいえ"</formula>
    </cfRule>
  </conditionalFormatting>
  <conditionalFormatting sqref="G27:I33">
    <cfRule type="expression" dxfId="0" priority="1">
      <formula>$D$29="いいえ"</formula>
    </cfRule>
  </conditionalFormatting>
  <dataValidations count="2">
    <dataValidation type="list" allowBlank="1" showInputMessage="1" showErrorMessage="1" sqref="H32">
      <formula1>$F$11:$F$12</formula1>
    </dataValidation>
    <dataValidation type="date" allowBlank="1" showInputMessage="1" showErrorMessage="1" sqref="H8">
      <formula1>1</formula1>
      <formula2>401404</formula2>
    </dataValidation>
  </dataValidations>
  <pageMargins left="0.43307086614173229" right="0.43307086614173229" top="0.35433070866141736" bottom="0.35433070866141736" header="0.11811023622047245" footer="0.11811023622047245"/>
  <pageSetup paperSize="9" scale="71"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計算シート!$F$4:$F$6</xm:f>
          </x14:formula1>
          <xm:sqref>D18</xm:sqref>
        </x14:dataValidation>
        <x14:dataValidation type="list" allowBlank="1" showInputMessage="1" showErrorMessage="1">
          <x14:formula1>
            <xm:f>計算シート!$F$10:$F$12</xm:f>
          </x14:formula1>
          <xm:sqref>D17</xm:sqref>
        </x14:dataValidation>
        <x14:dataValidation type="list" allowBlank="1" showInputMessage="1" showErrorMessage="1">
          <x14:formula1>
            <xm:f>計算シート!$F$7:$F$9</xm:f>
          </x14:formula1>
          <xm:sqref>D33</xm:sqref>
        </x14:dataValidation>
        <x14:dataValidation type="list" allowBlank="1" showInputMessage="1" showErrorMessage="1">
          <x14:formula1>
            <xm:f>レート表!$N$12:$N$74</xm:f>
          </x14:formula1>
          <xm:sqref>D36 D40 H36 D38 H38 H40 D21 D23</xm:sqref>
        </x14:dataValidation>
        <x14:dataValidation type="list" allowBlank="1" showInputMessage="1" showErrorMessage="1">
          <x14:formula1>
            <xm:f>計算シート!$F$4:$F$5</xm:f>
          </x14:formula1>
          <xm:sqref>D32</xm:sqref>
        </x14:dataValidation>
        <x14:dataValidation type="list" allowBlank="1" showInputMessage="1" showErrorMessage="1">
          <x14:formula1>
            <xm:f>計算シート!$F$2:$F$3</xm:f>
          </x14:formula1>
          <xm:sqref>D29:D31 D19:D20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topLeftCell="A7" workbookViewId="0">
      <selection activeCell="B13" sqref="B13"/>
    </sheetView>
  </sheetViews>
  <sheetFormatPr defaultColWidth="9" defaultRowHeight="14.25"/>
  <cols>
    <col min="1" max="1" width="2.625" style="3" customWidth="1"/>
    <col min="2" max="2" width="4.5" style="3" customWidth="1"/>
    <col min="3" max="3" width="6.125" style="3" customWidth="1"/>
    <col min="4" max="5" width="5.125" style="3" customWidth="1"/>
    <col min="6" max="6" width="6.625" style="3" customWidth="1"/>
    <col min="7" max="8" width="4.125" style="3" customWidth="1"/>
    <col min="9" max="9" width="5.625" style="3" customWidth="1"/>
    <col min="10" max="10" width="4.125" style="3" customWidth="1"/>
    <col min="11" max="11" width="11" style="3" customWidth="1"/>
    <col min="12" max="12" width="17.125" style="3" customWidth="1"/>
    <col min="13" max="13" width="6.25" style="3" customWidth="1"/>
    <col min="14" max="14" width="36.125" style="3" bestFit="1" customWidth="1"/>
    <col min="15" max="15" width="12.125" style="3" customWidth="1"/>
    <col min="16" max="16384" width="9" style="3"/>
  </cols>
  <sheetData>
    <row r="1" spans="1:22">
      <c r="A1" s="3" t="s">
        <v>355</v>
      </c>
    </row>
    <row r="3" spans="1:22" ht="17.25">
      <c r="A3" s="7" t="s">
        <v>9</v>
      </c>
      <c r="B3" s="8"/>
      <c r="C3" s="8"/>
      <c r="D3" s="8"/>
      <c r="E3" s="8"/>
      <c r="F3" s="8"/>
      <c r="G3" s="8"/>
      <c r="H3" s="8"/>
      <c r="I3" s="8"/>
      <c r="J3" s="9"/>
      <c r="K3" s="10">
        <v>43454</v>
      </c>
      <c r="L3" s="11"/>
      <c r="M3" s="1"/>
      <c r="N3" s="1"/>
    </row>
    <row r="4" spans="1:22">
      <c r="A4" s="12"/>
      <c r="B4" s="13"/>
      <c r="C4" s="13"/>
      <c r="D4" s="13"/>
      <c r="E4" s="13"/>
      <c r="F4" s="13"/>
      <c r="G4" s="13"/>
      <c r="H4" s="13"/>
      <c r="I4" s="13"/>
      <c r="J4" s="14"/>
      <c r="K4" s="15" t="s">
        <v>10</v>
      </c>
      <c r="L4" s="16"/>
      <c r="M4" s="1"/>
      <c r="N4" s="1"/>
    </row>
    <row r="5" spans="1:22">
      <c r="A5" s="12"/>
      <c r="B5" s="13"/>
      <c r="C5" s="13"/>
      <c r="D5" s="13"/>
      <c r="E5" s="13"/>
      <c r="F5" s="13"/>
      <c r="G5" s="13"/>
      <c r="H5" s="13"/>
      <c r="I5" s="13"/>
      <c r="J5" s="14"/>
      <c r="K5" s="14"/>
      <c r="L5" s="17"/>
      <c r="M5" s="1"/>
      <c r="N5" s="1"/>
    </row>
    <row r="6" spans="1:22">
      <c r="A6" s="12"/>
      <c r="B6" s="13" t="s">
        <v>11</v>
      </c>
      <c r="C6" s="14"/>
      <c r="D6" s="13"/>
      <c r="E6" s="13"/>
      <c r="F6" s="13"/>
      <c r="G6" s="13"/>
      <c r="H6" s="13"/>
      <c r="I6" s="13"/>
      <c r="J6" s="13"/>
      <c r="K6" s="13"/>
      <c r="L6" s="18"/>
      <c r="M6" s="2"/>
      <c r="N6" s="1"/>
    </row>
    <row r="7" spans="1:22">
      <c r="A7" s="12"/>
      <c r="B7" s="13" t="s">
        <v>12</v>
      </c>
      <c r="C7" s="14"/>
      <c r="D7" s="13"/>
      <c r="E7" s="13"/>
      <c r="F7" s="13"/>
      <c r="G7" s="13"/>
      <c r="H7" s="13"/>
      <c r="I7" s="13"/>
      <c r="J7" s="13"/>
      <c r="K7" s="13"/>
      <c r="L7" s="18"/>
      <c r="M7" s="2"/>
      <c r="N7" s="1"/>
    </row>
    <row r="8" spans="1:22">
      <c r="A8" s="12"/>
      <c r="B8" s="13" t="s">
        <v>13</v>
      </c>
      <c r="C8" s="14"/>
      <c r="D8" s="13"/>
      <c r="E8" s="13"/>
      <c r="F8" s="13"/>
      <c r="G8" s="13"/>
      <c r="H8" s="13"/>
      <c r="I8" s="13"/>
      <c r="J8" s="13"/>
      <c r="K8" s="13"/>
      <c r="L8" s="17"/>
      <c r="M8" s="2"/>
      <c r="N8" s="1"/>
    </row>
    <row r="9" spans="1:22">
      <c r="A9" s="12"/>
      <c r="B9" s="13"/>
      <c r="C9" s="19"/>
      <c r="D9" s="19"/>
      <c r="E9" s="14"/>
      <c r="F9" s="20"/>
      <c r="G9" s="14"/>
      <c r="H9" s="13"/>
      <c r="I9" s="14"/>
      <c r="J9" s="13"/>
      <c r="K9" s="13"/>
      <c r="L9" s="17"/>
      <c r="M9" s="2"/>
      <c r="N9" s="1"/>
    </row>
    <row r="10" spans="1:22">
      <c r="A10" s="12"/>
      <c r="B10" s="21" t="s">
        <v>14</v>
      </c>
      <c r="C10" s="14"/>
      <c r="D10" s="14"/>
      <c r="E10" s="14"/>
      <c r="F10" s="20"/>
      <c r="G10" s="14"/>
      <c r="H10" s="13"/>
      <c r="I10" s="14"/>
      <c r="J10" s="13"/>
      <c r="K10" s="13"/>
      <c r="L10" s="17"/>
      <c r="M10" s="2"/>
      <c r="N10" s="1"/>
    </row>
    <row r="11" spans="1:22">
      <c r="A11" s="12"/>
      <c r="B11" s="13"/>
      <c r="C11" s="13"/>
      <c r="D11" s="13"/>
      <c r="E11" s="13"/>
      <c r="F11" s="13"/>
      <c r="G11" s="13"/>
      <c r="H11" s="13"/>
      <c r="I11" s="13"/>
      <c r="J11" s="13"/>
      <c r="K11" s="13"/>
      <c r="L11" s="17"/>
      <c r="M11" s="76" t="s">
        <v>126</v>
      </c>
      <c r="N11" s="76" t="s">
        <v>90</v>
      </c>
      <c r="O11" s="77" t="s">
        <v>91</v>
      </c>
    </row>
    <row r="12" spans="1:22">
      <c r="A12" s="12"/>
      <c r="B12" s="14"/>
      <c r="C12" s="14"/>
      <c r="D12" s="14"/>
      <c r="E12" s="14"/>
      <c r="F12" s="14"/>
      <c r="G12" s="14"/>
      <c r="H12" s="14"/>
      <c r="I12" s="14"/>
      <c r="J12" s="14"/>
      <c r="K12" s="19"/>
      <c r="L12" s="22" t="s">
        <v>15</v>
      </c>
      <c r="M12" s="76">
        <v>1</v>
      </c>
      <c r="N12" s="77" t="s">
        <v>128</v>
      </c>
      <c r="O12" s="77">
        <v>1</v>
      </c>
    </row>
    <row r="13" spans="1:22">
      <c r="A13" s="12"/>
      <c r="B13" s="14">
        <v>110.83</v>
      </c>
      <c r="C13" s="23" t="s">
        <v>16</v>
      </c>
      <c r="D13" s="24">
        <f>B13</f>
        <v>110.83</v>
      </c>
      <c r="E13" s="14" t="s">
        <v>17</v>
      </c>
      <c r="F13" s="14"/>
      <c r="G13" s="14"/>
      <c r="H13" s="14"/>
      <c r="I13" s="25" t="s">
        <v>6</v>
      </c>
      <c r="J13" s="14"/>
      <c r="K13" s="26">
        <v>1</v>
      </c>
      <c r="L13" s="27" t="s">
        <v>7</v>
      </c>
      <c r="M13" s="76">
        <v>2</v>
      </c>
      <c r="N13" s="76" t="str">
        <f>L13&amp;" (USD)"</f>
        <v>米ドル (USD)</v>
      </c>
      <c r="O13" s="77">
        <f>B13</f>
        <v>110.83</v>
      </c>
    </row>
    <row r="14" spans="1:22">
      <c r="A14" s="12"/>
      <c r="B14" s="25">
        <v>1</v>
      </c>
      <c r="C14" s="25" t="s">
        <v>18</v>
      </c>
      <c r="D14" s="13"/>
      <c r="E14" s="13"/>
      <c r="F14" s="13"/>
      <c r="G14" s="13"/>
      <c r="H14" s="13"/>
      <c r="I14" s="25" t="s">
        <v>6</v>
      </c>
      <c r="J14" s="14"/>
      <c r="K14" s="28">
        <v>0.75700000000000001</v>
      </c>
      <c r="L14" s="29" t="s">
        <v>7</v>
      </c>
      <c r="M14" s="76">
        <v>3</v>
      </c>
      <c r="N14" s="76" t="str">
        <f>SUBSTITUTE(C14,TEXT(B14,"g/標準")&amp;" ","")</f>
        <v>カナダ・ドル (CAD)</v>
      </c>
      <c r="O14" s="78">
        <f>VALUE($K14)/$B14*$B$13</f>
        <v>83.898309999999995</v>
      </c>
      <c r="Q14" s="48"/>
      <c r="R14" s="47"/>
      <c r="S14" s="47"/>
      <c r="T14" s="47"/>
      <c r="V14" s="47">
        <f>VALUE($K14)/$B14*$B$13</f>
        <v>83.898309999999995</v>
      </c>
    </row>
    <row r="15" spans="1:22">
      <c r="A15" s="12"/>
      <c r="B15" s="25">
        <v>1</v>
      </c>
      <c r="C15" s="25" t="s">
        <v>19</v>
      </c>
      <c r="D15" s="13"/>
      <c r="E15" s="13"/>
      <c r="F15" s="13"/>
      <c r="G15" s="13"/>
      <c r="H15" s="13"/>
      <c r="I15" s="25" t="s">
        <v>8</v>
      </c>
      <c r="J15" s="14"/>
      <c r="K15" s="28">
        <v>0.14399999999999999</v>
      </c>
      <c r="L15" s="30" t="s">
        <v>8</v>
      </c>
      <c r="M15" s="76">
        <v>4</v>
      </c>
      <c r="N15" s="76" t="str">
        <f t="shared" ref="N15:N74" si="0">SUBSTITUTE(C15,TEXT(B15,"g/標準")&amp;" ","")</f>
        <v>中国元 (CNY)</v>
      </c>
      <c r="O15" s="78">
        <f t="shared" ref="O15:O74" si="1">VALUE($K15)/$B15*$B$13</f>
        <v>15.959519999999998</v>
      </c>
    </row>
    <row r="16" spans="1:22">
      <c r="A16" s="12"/>
      <c r="B16" s="25">
        <v>1</v>
      </c>
      <c r="C16" s="25" t="s">
        <v>20</v>
      </c>
      <c r="D16" s="13"/>
      <c r="E16" s="13"/>
      <c r="F16" s="13"/>
      <c r="G16" s="13"/>
      <c r="H16" s="13"/>
      <c r="I16" s="25" t="s">
        <v>8</v>
      </c>
      <c r="J16" s="14"/>
      <c r="K16" s="28" t="s">
        <v>21</v>
      </c>
      <c r="L16" s="30" t="s">
        <v>8</v>
      </c>
      <c r="M16" s="76">
        <v>5</v>
      </c>
      <c r="N16" s="76" t="str">
        <f t="shared" si="0"/>
        <v>スウェーデン・クローネ (SEK)</v>
      </c>
      <c r="O16" s="78">
        <f t="shared" si="1"/>
        <v>12.1913</v>
      </c>
    </row>
    <row r="17" spans="1:15">
      <c r="A17" s="12"/>
      <c r="B17" s="25">
        <v>1</v>
      </c>
      <c r="C17" s="25" t="s">
        <v>22</v>
      </c>
      <c r="D17" s="13"/>
      <c r="E17" s="13"/>
      <c r="F17" s="13"/>
      <c r="G17" s="13"/>
      <c r="H17" s="13"/>
      <c r="I17" s="25" t="s">
        <v>8</v>
      </c>
      <c r="J17" s="14"/>
      <c r="K17" s="28">
        <v>0.999</v>
      </c>
      <c r="L17" s="30" t="s">
        <v>8</v>
      </c>
      <c r="M17" s="76">
        <v>6</v>
      </c>
      <c r="N17" s="76" t="str">
        <f t="shared" si="0"/>
        <v>スイス・フラン (CHF)</v>
      </c>
      <c r="O17" s="78">
        <f t="shared" si="1"/>
        <v>110.71916999999999</v>
      </c>
    </row>
    <row r="18" spans="1:15" ht="15.75" customHeight="1">
      <c r="A18" s="12"/>
      <c r="B18" s="25">
        <v>1</v>
      </c>
      <c r="C18" s="25" t="s">
        <v>23</v>
      </c>
      <c r="D18" s="13"/>
      <c r="E18" s="13"/>
      <c r="F18" s="13"/>
      <c r="G18" s="13"/>
      <c r="H18" s="13"/>
      <c r="I18" s="25" t="s">
        <v>8</v>
      </c>
      <c r="J18" s="14"/>
      <c r="K18" s="28">
        <v>1.29</v>
      </c>
      <c r="L18" s="30" t="s">
        <v>8</v>
      </c>
      <c r="M18" s="76">
        <v>7</v>
      </c>
      <c r="N18" s="76" t="str">
        <f t="shared" si="0"/>
        <v>スターリング・ポンド (GBP)</v>
      </c>
      <c r="O18" s="78">
        <f t="shared" si="1"/>
        <v>142.97069999999999</v>
      </c>
    </row>
    <row r="19" spans="1:15" ht="15.75" customHeight="1">
      <c r="A19" s="12"/>
      <c r="B19" s="25">
        <v>1</v>
      </c>
      <c r="C19" s="25" t="s">
        <v>24</v>
      </c>
      <c r="D19" s="13"/>
      <c r="E19" s="13"/>
      <c r="F19" s="13"/>
      <c r="G19" s="13"/>
      <c r="H19" s="13"/>
      <c r="I19" s="25" t="s">
        <v>8</v>
      </c>
      <c r="J19" s="14"/>
      <c r="K19" s="28">
        <v>1.1399999999999999</v>
      </c>
      <c r="L19" s="30" t="s">
        <v>8</v>
      </c>
      <c r="M19" s="76">
        <v>8</v>
      </c>
      <c r="N19" s="76" t="str">
        <f t="shared" si="0"/>
        <v>ユーロ (EUR)</v>
      </c>
      <c r="O19" s="78">
        <f t="shared" si="1"/>
        <v>126.34619999999998</v>
      </c>
    </row>
    <row r="20" spans="1:15">
      <c r="A20" s="12"/>
      <c r="B20" s="25">
        <v>1</v>
      </c>
      <c r="C20" s="25" t="s">
        <v>25</v>
      </c>
      <c r="D20" s="13"/>
      <c r="E20" s="13"/>
      <c r="F20" s="13"/>
      <c r="G20" s="13"/>
      <c r="H20" s="13"/>
      <c r="I20" s="25" t="s">
        <v>8</v>
      </c>
      <c r="J20" s="14"/>
      <c r="K20" s="28">
        <v>0.27200000000000002</v>
      </c>
      <c r="L20" s="30" t="s">
        <v>8</v>
      </c>
      <c r="M20" s="76">
        <v>9</v>
      </c>
      <c r="N20" s="76" t="str">
        <f t="shared" si="0"/>
        <v>アラブ首長国連邦ディルハム (AED)</v>
      </c>
      <c r="O20" s="78">
        <f t="shared" si="1"/>
        <v>30.145760000000003</v>
      </c>
    </row>
    <row r="21" spans="1:15">
      <c r="A21" s="12"/>
      <c r="B21" s="25">
        <v>1</v>
      </c>
      <c r="C21" s="25" t="s">
        <v>26</v>
      </c>
      <c r="D21" s="13"/>
      <c r="E21" s="13"/>
      <c r="F21" s="13"/>
      <c r="G21" s="13"/>
      <c r="H21" s="13"/>
      <c r="I21" s="25" t="s">
        <v>8</v>
      </c>
      <c r="J21" s="14"/>
      <c r="K21" s="28">
        <v>2.7400000000000001E-2</v>
      </c>
      <c r="L21" s="30" t="s">
        <v>8</v>
      </c>
      <c r="M21" s="76">
        <v>10</v>
      </c>
      <c r="N21" s="76" t="str">
        <f t="shared" si="0"/>
        <v>アルゼンチン・ペソ (ARS)</v>
      </c>
      <c r="O21" s="78">
        <f t="shared" si="1"/>
        <v>3.0367419999999998</v>
      </c>
    </row>
    <row r="22" spans="1:15">
      <c r="A22" s="12"/>
      <c r="B22" s="25">
        <v>1</v>
      </c>
      <c r="C22" s="25" t="s">
        <v>27</v>
      </c>
      <c r="D22" s="13"/>
      <c r="E22" s="13"/>
      <c r="F22" s="13"/>
      <c r="G22" s="13"/>
      <c r="H22" s="13"/>
      <c r="I22" s="25" t="s">
        <v>8</v>
      </c>
      <c r="J22" s="14"/>
      <c r="K22" s="28" t="s">
        <v>28</v>
      </c>
      <c r="L22" s="30" t="s">
        <v>8</v>
      </c>
      <c r="M22" s="76">
        <v>11</v>
      </c>
      <c r="N22" s="76" t="str">
        <f t="shared" si="0"/>
        <v>イスラエル・シェケル (ILS)</v>
      </c>
      <c r="O22" s="78">
        <f t="shared" si="1"/>
        <v>29.924100000000003</v>
      </c>
    </row>
    <row r="23" spans="1:15">
      <c r="A23" s="12"/>
      <c r="B23" s="25">
        <v>1</v>
      </c>
      <c r="C23" s="25" t="s">
        <v>29</v>
      </c>
      <c r="D23" s="13"/>
      <c r="E23" s="13"/>
      <c r="F23" s="31"/>
      <c r="G23" s="13"/>
      <c r="H23" s="13"/>
      <c r="I23" s="25" t="s">
        <v>8</v>
      </c>
      <c r="J23" s="14"/>
      <c r="K23" s="28">
        <v>2.3799999999999999E-5</v>
      </c>
      <c r="L23" s="30" t="s">
        <v>8</v>
      </c>
      <c r="M23" s="76">
        <v>12</v>
      </c>
      <c r="N23" s="76" t="str">
        <f t="shared" si="0"/>
        <v xml:space="preserve">イラン・リアル (IRR) </v>
      </c>
      <c r="O23" s="78">
        <f t="shared" si="1"/>
        <v>2.637754E-3</v>
      </c>
    </row>
    <row r="24" spans="1:15">
      <c r="A24" s="12"/>
      <c r="B24" s="25">
        <v>1</v>
      </c>
      <c r="C24" s="25" t="s">
        <v>30</v>
      </c>
      <c r="D24" s="13"/>
      <c r="E24" s="13"/>
      <c r="F24" s="13"/>
      <c r="G24" s="13"/>
      <c r="H24" s="13"/>
      <c r="I24" s="25" t="s">
        <v>8</v>
      </c>
      <c r="J24" s="14"/>
      <c r="K24" s="28">
        <v>1.3899999999999999E-2</v>
      </c>
      <c r="L24" s="30" t="s">
        <v>8</v>
      </c>
      <c r="M24" s="76">
        <v>13</v>
      </c>
      <c r="N24" s="76" t="str">
        <f t="shared" si="0"/>
        <v>インド・ルピー (INR)</v>
      </c>
      <c r="O24" s="78">
        <f t="shared" si="1"/>
        <v>1.5405369999999998</v>
      </c>
    </row>
    <row r="25" spans="1:15">
      <c r="A25" s="12"/>
      <c r="B25" s="25">
        <v>100</v>
      </c>
      <c r="C25" s="25" t="s">
        <v>31</v>
      </c>
      <c r="D25" s="13"/>
      <c r="E25" s="13"/>
      <c r="F25" s="13"/>
      <c r="G25" s="13"/>
      <c r="H25" s="13"/>
      <c r="I25" s="25" t="s">
        <v>8</v>
      </c>
      <c r="J25" s="14"/>
      <c r="K25" s="28">
        <v>6.8300000000000001E-3</v>
      </c>
      <c r="L25" s="30" t="s">
        <v>8</v>
      </c>
      <c r="M25" s="76">
        <v>14</v>
      </c>
      <c r="N25" s="76" t="str">
        <f t="shared" si="0"/>
        <v>インドネシア・ルピア (IDR)</v>
      </c>
      <c r="O25" s="78">
        <f t="shared" si="1"/>
        <v>7.569689000000001E-3</v>
      </c>
    </row>
    <row r="26" spans="1:15">
      <c r="A26" s="12"/>
      <c r="B26" s="25">
        <v>1</v>
      </c>
      <c r="C26" s="25" t="s">
        <v>32</v>
      </c>
      <c r="D26" s="13"/>
      <c r="E26" s="13"/>
      <c r="F26" s="13"/>
      <c r="G26" s="13"/>
      <c r="H26" s="13"/>
      <c r="I26" s="25" t="s">
        <v>8</v>
      </c>
      <c r="J26" s="14"/>
      <c r="K26" s="28">
        <v>0.72499999999999998</v>
      </c>
      <c r="L26" s="30" t="s">
        <v>8</v>
      </c>
      <c r="M26" s="76">
        <v>15</v>
      </c>
      <c r="N26" s="76" t="str">
        <f t="shared" si="0"/>
        <v>オーストラリア・ドル (AUD)</v>
      </c>
      <c r="O26" s="78">
        <f t="shared" si="1"/>
        <v>80.351749999999996</v>
      </c>
    </row>
    <row r="27" spans="1:15">
      <c r="A27" s="12"/>
      <c r="B27" s="25">
        <v>1</v>
      </c>
      <c r="C27" s="25" t="s">
        <v>33</v>
      </c>
      <c r="D27" s="13"/>
      <c r="E27" s="13"/>
      <c r="F27" s="13"/>
      <c r="G27" s="32"/>
      <c r="H27" s="13"/>
      <c r="I27" s="25" t="s">
        <v>8</v>
      </c>
      <c r="J27" s="14"/>
      <c r="K27" s="28" t="s">
        <v>34</v>
      </c>
      <c r="L27" s="30" t="s">
        <v>8</v>
      </c>
      <c r="M27" s="76">
        <v>16</v>
      </c>
      <c r="N27" s="76" t="str">
        <f t="shared" si="0"/>
        <v>オマーン・リアル (OMR)</v>
      </c>
      <c r="O27" s="78">
        <f t="shared" si="1"/>
        <v>288.15800000000002</v>
      </c>
    </row>
    <row r="28" spans="1:15">
      <c r="A28" s="12"/>
      <c r="B28" s="25">
        <v>1</v>
      </c>
      <c r="C28" s="25" t="s">
        <v>35</v>
      </c>
      <c r="D28" s="13"/>
      <c r="E28" s="13"/>
      <c r="F28" s="13"/>
      <c r="G28" s="13"/>
      <c r="H28" s="13"/>
      <c r="I28" s="25" t="s">
        <v>8</v>
      </c>
      <c r="J28" s="14"/>
      <c r="K28" s="28">
        <v>0.27400000000000002</v>
      </c>
      <c r="L28" s="30" t="s">
        <v>8</v>
      </c>
      <c r="M28" s="76">
        <v>17</v>
      </c>
      <c r="N28" s="76" t="str">
        <f t="shared" si="0"/>
        <v>カタール・リアル (QAR)</v>
      </c>
      <c r="O28" s="78">
        <f t="shared" si="1"/>
        <v>30.367420000000003</v>
      </c>
    </row>
    <row r="29" spans="1:15">
      <c r="A29" s="12"/>
      <c r="B29" s="25">
        <v>100</v>
      </c>
      <c r="C29" s="25" t="s">
        <v>36</v>
      </c>
      <c r="D29" s="13"/>
      <c r="E29" s="13"/>
      <c r="F29" s="13"/>
      <c r="G29" s="13"/>
      <c r="H29" s="13"/>
      <c r="I29" s="25" t="s">
        <v>8</v>
      </c>
      <c r="J29" s="14"/>
      <c r="K29" s="28">
        <v>8.8800000000000004E-2</v>
      </c>
      <c r="L29" s="30" t="s">
        <v>8</v>
      </c>
      <c r="M29" s="76">
        <v>18</v>
      </c>
      <c r="N29" s="76" t="str">
        <f t="shared" si="0"/>
        <v>韓国ウォン (KRW)</v>
      </c>
      <c r="O29" s="78">
        <f t="shared" si="1"/>
        <v>9.8417039999999997E-2</v>
      </c>
    </row>
    <row r="30" spans="1:15">
      <c r="A30" s="12"/>
      <c r="B30" s="25">
        <v>100</v>
      </c>
      <c r="C30" s="25" t="s">
        <v>37</v>
      </c>
      <c r="D30" s="13"/>
      <c r="E30" s="13"/>
      <c r="F30" s="13"/>
      <c r="G30" s="13"/>
      <c r="H30" s="13"/>
      <c r="I30" s="25" t="s">
        <v>8</v>
      </c>
      <c r="J30" s="14"/>
      <c r="K30" s="28">
        <v>2.47E-2</v>
      </c>
      <c r="L30" s="30" t="s">
        <v>8</v>
      </c>
      <c r="M30" s="76">
        <v>19</v>
      </c>
      <c r="N30" s="76" t="str">
        <f t="shared" si="0"/>
        <v>カンボジア・リエル (KHR)</v>
      </c>
      <c r="O30" s="78">
        <f t="shared" si="1"/>
        <v>2.7375009999999998E-2</v>
      </c>
    </row>
    <row r="31" spans="1:15">
      <c r="A31" s="12"/>
      <c r="B31" s="25">
        <v>1</v>
      </c>
      <c r="C31" s="25" t="s">
        <v>38</v>
      </c>
      <c r="D31" s="13"/>
      <c r="E31" s="13"/>
      <c r="F31" s="13"/>
      <c r="G31" s="13"/>
      <c r="H31" s="13"/>
      <c r="I31" s="25" t="s">
        <v>8</v>
      </c>
      <c r="J31" s="14"/>
      <c r="K31" s="28">
        <v>3.29</v>
      </c>
      <c r="L31" s="30" t="s">
        <v>8</v>
      </c>
      <c r="M31" s="76">
        <v>20</v>
      </c>
      <c r="N31" s="76" t="str">
        <f t="shared" si="0"/>
        <v>クウェート・ディナール (KWD)</v>
      </c>
      <c r="O31" s="78">
        <f t="shared" si="1"/>
        <v>364.63069999999999</v>
      </c>
    </row>
    <row r="32" spans="1:15">
      <c r="A32" s="12"/>
      <c r="B32" s="25">
        <v>1</v>
      </c>
      <c r="C32" s="25" t="s">
        <v>39</v>
      </c>
      <c r="D32" s="13"/>
      <c r="E32" s="13"/>
      <c r="F32" s="13"/>
      <c r="G32" s="13"/>
      <c r="H32" s="13"/>
      <c r="I32" s="25" t="s">
        <v>8</v>
      </c>
      <c r="J32" s="14"/>
      <c r="K32" s="28">
        <v>9.7699999999999992E-3</v>
      </c>
      <c r="L32" s="30" t="s">
        <v>8</v>
      </c>
      <c r="M32" s="76">
        <v>21</v>
      </c>
      <c r="N32" s="76" t="str">
        <f t="shared" si="0"/>
        <v>ケニア・シリング (KES)</v>
      </c>
      <c r="O32" s="78">
        <f t="shared" si="1"/>
        <v>1.0828091</v>
      </c>
    </row>
    <row r="33" spans="1:15">
      <c r="A33" s="12"/>
      <c r="B33" s="25">
        <v>100</v>
      </c>
      <c r="C33" s="25" t="s">
        <v>40</v>
      </c>
      <c r="D33" s="13"/>
      <c r="E33" s="13"/>
      <c r="F33" s="13"/>
      <c r="G33" s="13"/>
      <c r="H33" s="13"/>
      <c r="I33" s="25" t="s">
        <v>8</v>
      </c>
      <c r="J33" s="14"/>
      <c r="K33" s="28">
        <v>3.1300000000000001E-2</v>
      </c>
      <c r="L33" s="30" t="s">
        <v>8</v>
      </c>
      <c r="M33" s="76">
        <v>22</v>
      </c>
      <c r="N33" s="76" t="str">
        <f t="shared" si="0"/>
        <v>コロンビア・ペソ (COP)</v>
      </c>
      <c r="O33" s="78">
        <f t="shared" si="1"/>
        <v>3.4689789999999998E-2</v>
      </c>
    </row>
    <row r="34" spans="1:15">
      <c r="A34" s="12"/>
      <c r="B34" s="25">
        <v>1</v>
      </c>
      <c r="C34" s="25" t="s">
        <v>41</v>
      </c>
      <c r="D34" s="13"/>
      <c r="E34" s="13"/>
      <c r="F34" s="13"/>
      <c r="G34" s="13"/>
      <c r="H34" s="13"/>
      <c r="I34" s="25" t="s">
        <v>8</v>
      </c>
      <c r="J34" s="14"/>
      <c r="K34" s="28">
        <v>0.26700000000000002</v>
      </c>
      <c r="L34" s="30" t="s">
        <v>8</v>
      </c>
      <c r="M34" s="76">
        <v>23</v>
      </c>
      <c r="N34" s="76" t="str">
        <f t="shared" si="0"/>
        <v>サウジアラビア・リアル (SAR)</v>
      </c>
      <c r="O34" s="78">
        <f t="shared" si="1"/>
        <v>29.591610000000003</v>
      </c>
    </row>
    <row r="35" spans="1:15">
      <c r="A35" s="12"/>
      <c r="B35" s="25">
        <v>1</v>
      </c>
      <c r="C35" s="25" t="s">
        <v>42</v>
      </c>
      <c r="D35" s="13"/>
      <c r="E35" s="13"/>
      <c r="F35" s="13"/>
      <c r="G35" s="13"/>
      <c r="H35" s="13"/>
      <c r="I35" s="25" t="s">
        <v>8</v>
      </c>
      <c r="J35" s="14"/>
      <c r="K35" s="28">
        <v>0.72699999999999998</v>
      </c>
      <c r="L35" s="30" t="s">
        <v>8</v>
      </c>
      <c r="M35" s="76">
        <v>24</v>
      </c>
      <c r="N35" s="76" t="str">
        <f t="shared" si="0"/>
        <v>シンガポール・ドル(SGD)</v>
      </c>
      <c r="O35" s="78">
        <f t="shared" si="1"/>
        <v>80.573409999999996</v>
      </c>
    </row>
    <row r="36" spans="1:15">
      <c r="A36" s="12"/>
      <c r="B36" s="25">
        <v>100</v>
      </c>
      <c r="C36" s="25" t="s">
        <v>43</v>
      </c>
      <c r="D36" s="13"/>
      <c r="E36" s="13"/>
      <c r="F36" s="13"/>
      <c r="G36" s="13"/>
      <c r="H36" s="13"/>
      <c r="I36" s="25" t="s">
        <v>8</v>
      </c>
      <c r="J36" s="14"/>
      <c r="K36" s="28">
        <v>3.24</v>
      </c>
      <c r="L36" s="30" t="s">
        <v>8</v>
      </c>
      <c r="M36" s="76">
        <v>25</v>
      </c>
      <c r="N36" s="76" t="str">
        <f t="shared" si="0"/>
        <v>新台湾ドル (TWD)</v>
      </c>
      <c r="O36" s="78">
        <f t="shared" si="1"/>
        <v>3.5908920000000006</v>
      </c>
    </row>
    <row r="37" spans="1:15">
      <c r="A37" s="12"/>
      <c r="B37" s="25">
        <v>100</v>
      </c>
      <c r="C37" s="25" t="s">
        <v>44</v>
      </c>
      <c r="D37" s="13"/>
      <c r="E37" s="13"/>
      <c r="F37" s="13"/>
      <c r="G37" s="13"/>
      <c r="H37" s="13"/>
      <c r="I37" s="25" t="s">
        <v>8</v>
      </c>
      <c r="J37" s="14"/>
      <c r="K37" s="28">
        <v>0.56499999999999995</v>
      </c>
      <c r="L37" s="30" t="s">
        <v>8</v>
      </c>
      <c r="M37" s="76">
        <v>26</v>
      </c>
      <c r="N37" s="76" t="str">
        <f t="shared" si="0"/>
        <v>スリランカ・ルピー (LKR)</v>
      </c>
      <c r="O37" s="78">
        <f t="shared" si="1"/>
        <v>0.62618949999999995</v>
      </c>
    </row>
    <row r="38" spans="1:15">
      <c r="A38" s="12"/>
      <c r="B38" s="25">
        <v>1</v>
      </c>
      <c r="C38" s="25" t="s">
        <v>45</v>
      </c>
      <c r="D38" s="13"/>
      <c r="E38" s="13"/>
      <c r="F38" s="13"/>
      <c r="G38" s="13"/>
      <c r="H38" s="13"/>
      <c r="I38" s="25" t="s">
        <v>8</v>
      </c>
      <c r="J38" s="14"/>
      <c r="K38" s="28">
        <v>7.1900000000000006E-2</v>
      </c>
      <c r="L38" s="30" t="s">
        <v>8</v>
      </c>
      <c r="M38" s="76">
        <v>27</v>
      </c>
      <c r="N38" s="76" t="str">
        <f t="shared" si="0"/>
        <v>セーシェル・ルピー (SCR)</v>
      </c>
      <c r="O38" s="78">
        <f t="shared" si="1"/>
        <v>7.9686770000000005</v>
      </c>
    </row>
    <row r="39" spans="1:15">
      <c r="A39" s="12"/>
      <c r="B39" s="25">
        <v>100</v>
      </c>
      <c r="C39" s="25" t="s">
        <v>46</v>
      </c>
      <c r="D39" s="13"/>
      <c r="E39" s="13"/>
      <c r="F39" s="13"/>
      <c r="G39" s="13"/>
      <c r="H39" s="13"/>
      <c r="I39" s="25" t="s">
        <v>8</v>
      </c>
      <c r="J39" s="14"/>
      <c r="K39" s="28">
        <v>3.03</v>
      </c>
      <c r="L39" s="30" t="s">
        <v>8</v>
      </c>
      <c r="M39" s="76">
        <v>28</v>
      </c>
      <c r="N39" s="76" t="str">
        <f t="shared" si="0"/>
        <v>タイ・バーツ (THB)</v>
      </c>
      <c r="O39" s="78">
        <f t="shared" si="1"/>
        <v>3.3581489999999996</v>
      </c>
    </row>
    <row r="40" spans="1:15">
      <c r="A40" s="12"/>
      <c r="B40" s="25">
        <v>100</v>
      </c>
      <c r="C40" s="25" t="s">
        <v>47</v>
      </c>
      <c r="D40" s="13"/>
      <c r="E40" s="13"/>
      <c r="F40" s="13"/>
      <c r="G40" s="13"/>
      <c r="H40" s="13"/>
      <c r="I40" s="25" t="s">
        <v>8</v>
      </c>
      <c r="J40" s="14"/>
      <c r="K40" s="28">
        <v>0.95199999999999996</v>
      </c>
      <c r="L40" s="30" t="s">
        <v>8</v>
      </c>
      <c r="M40" s="76">
        <v>29</v>
      </c>
      <c r="N40" s="76" t="str">
        <f t="shared" si="0"/>
        <v>タヒチ・パシフィックフラン (XPF)</v>
      </c>
      <c r="O40" s="78">
        <f t="shared" si="1"/>
        <v>1.0551016</v>
      </c>
    </row>
    <row r="41" spans="1:15">
      <c r="A41" s="12"/>
      <c r="B41" s="25">
        <v>1</v>
      </c>
      <c r="C41" s="25" t="s">
        <v>48</v>
      </c>
      <c r="D41" s="13"/>
      <c r="E41" s="13"/>
      <c r="F41" s="13"/>
      <c r="G41" s="13"/>
      <c r="H41" s="13"/>
      <c r="I41" s="25" t="s">
        <v>8</v>
      </c>
      <c r="J41" s="14"/>
      <c r="K41" s="28">
        <v>4.3799999999999999E-2</v>
      </c>
      <c r="L41" s="30" t="s">
        <v>8</v>
      </c>
      <c r="M41" s="76">
        <v>30</v>
      </c>
      <c r="N41" s="76" t="str">
        <f t="shared" si="0"/>
        <v>チェコ・コルナ (CZK)</v>
      </c>
      <c r="O41" s="78">
        <f t="shared" si="1"/>
        <v>4.8543539999999998</v>
      </c>
    </row>
    <row r="42" spans="1:15">
      <c r="A42" s="12"/>
      <c r="B42" s="25">
        <v>100</v>
      </c>
      <c r="C42" s="25" t="s">
        <v>49</v>
      </c>
      <c r="D42" s="13"/>
      <c r="E42" s="13"/>
      <c r="F42" s="13"/>
      <c r="G42" s="13"/>
      <c r="H42" s="13"/>
      <c r="I42" s="25" t="s">
        <v>8</v>
      </c>
      <c r="J42" s="14"/>
      <c r="K42" s="28">
        <v>0.14799999999999999</v>
      </c>
      <c r="L42" s="30" t="s">
        <v>8</v>
      </c>
      <c r="M42" s="76">
        <v>31</v>
      </c>
      <c r="N42" s="76" t="str">
        <f t="shared" si="0"/>
        <v>チリ・ペソ (CLP)</v>
      </c>
      <c r="O42" s="78">
        <f t="shared" si="1"/>
        <v>0.16402839999999999</v>
      </c>
    </row>
    <row r="43" spans="1:15">
      <c r="A43" s="12"/>
      <c r="B43" s="25">
        <v>1</v>
      </c>
      <c r="C43" s="25" t="s">
        <v>50</v>
      </c>
      <c r="D43" s="13"/>
      <c r="E43" s="13"/>
      <c r="F43" s="13"/>
      <c r="G43" s="13"/>
      <c r="H43" s="13"/>
      <c r="I43" s="25" t="s">
        <v>8</v>
      </c>
      <c r="J43" s="14"/>
      <c r="K43" s="28">
        <v>0.152</v>
      </c>
      <c r="L43" s="30" t="s">
        <v>8</v>
      </c>
      <c r="M43" s="76">
        <v>32</v>
      </c>
      <c r="N43" s="76" t="str">
        <f t="shared" si="0"/>
        <v>デンマーク・クローネ (DKK)</v>
      </c>
      <c r="O43" s="78">
        <f t="shared" si="1"/>
        <v>16.846159999999998</v>
      </c>
    </row>
    <row r="44" spans="1:15">
      <c r="A44" s="12"/>
      <c r="B44" s="25">
        <v>1</v>
      </c>
      <c r="C44" s="25" t="s">
        <v>51</v>
      </c>
      <c r="D44" s="13"/>
      <c r="E44" s="13"/>
      <c r="F44" s="13"/>
      <c r="G44" s="13"/>
      <c r="H44" s="13"/>
      <c r="I44" s="25" t="s">
        <v>8</v>
      </c>
      <c r="J44" s="14"/>
      <c r="K44" s="28">
        <v>0.14799999999999999</v>
      </c>
      <c r="L44" s="30" t="s">
        <v>8</v>
      </c>
      <c r="M44" s="76">
        <v>33</v>
      </c>
      <c r="N44" s="76" t="str">
        <f t="shared" si="0"/>
        <v>トリニダード・トバゴ・ドル (TTD)</v>
      </c>
      <c r="O44" s="78">
        <f t="shared" si="1"/>
        <v>16.402839999999998</v>
      </c>
    </row>
    <row r="45" spans="1:15">
      <c r="A45" s="12"/>
      <c r="B45" s="25">
        <v>1</v>
      </c>
      <c r="C45" s="25" t="s">
        <v>52</v>
      </c>
      <c r="D45" s="13"/>
      <c r="E45" s="13"/>
      <c r="F45" s="13"/>
      <c r="G45" s="13"/>
      <c r="H45" s="13"/>
      <c r="I45" s="25" t="s">
        <v>8</v>
      </c>
      <c r="J45" s="14"/>
      <c r="K45" s="28">
        <v>0.187</v>
      </c>
      <c r="L45" s="30" t="s">
        <v>8</v>
      </c>
      <c r="M45" s="76">
        <v>34</v>
      </c>
      <c r="N45" s="76" t="str">
        <f t="shared" si="0"/>
        <v>トルコ・リラ (TRY)</v>
      </c>
      <c r="O45" s="78">
        <f t="shared" si="1"/>
        <v>20.725210000000001</v>
      </c>
    </row>
    <row r="46" spans="1:15">
      <c r="A46" s="12"/>
      <c r="B46" s="25">
        <v>1</v>
      </c>
      <c r="C46" s="25" t="s">
        <v>53</v>
      </c>
      <c r="D46" s="13"/>
      <c r="E46" s="13"/>
      <c r="F46" s="13"/>
      <c r="G46" s="13"/>
      <c r="H46" s="13"/>
      <c r="I46" s="25" t="s">
        <v>8</v>
      </c>
      <c r="J46" s="14"/>
      <c r="K46" s="28">
        <v>2.7499999999999998E-3</v>
      </c>
      <c r="L46" s="30" t="s">
        <v>8</v>
      </c>
      <c r="M46" s="76">
        <v>35</v>
      </c>
      <c r="N46" s="76" t="str">
        <f t="shared" si="0"/>
        <v>ナイジェリア・ナイラ (NGN)</v>
      </c>
      <c r="O46" s="78">
        <f t="shared" si="1"/>
        <v>0.30478249999999996</v>
      </c>
    </row>
    <row r="47" spans="1:15">
      <c r="A47" s="12"/>
      <c r="B47" s="25">
        <v>1</v>
      </c>
      <c r="C47" s="25" t="s">
        <v>54</v>
      </c>
      <c r="D47" s="13"/>
      <c r="E47" s="13"/>
      <c r="F47" s="13"/>
      <c r="G47" s="13"/>
      <c r="H47" s="13"/>
      <c r="I47" s="25" t="s">
        <v>8</v>
      </c>
      <c r="J47" s="14"/>
      <c r="K47" s="28">
        <v>0.67800000000000005</v>
      </c>
      <c r="L47" s="30" t="s">
        <v>8</v>
      </c>
      <c r="M47" s="76">
        <v>36</v>
      </c>
      <c r="N47" s="76" t="str">
        <f t="shared" si="0"/>
        <v>ニュージーランド・ドル (NZD)</v>
      </c>
      <c r="O47" s="78">
        <f t="shared" si="1"/>
        <v>75.142740000000003</v>
      </c>
    </row>
    <row r="48" spans="1:15">
      <c r="A48" s="12"/>
      <c r="B48" s="25">
        <v>1</v>
      </c>
      <c r="C48" s="25" t="s">
        <v>55</v>
      </c>
      <c r="D48" s="13"/>
      <c r="E48" s="13"/>
      <c r="F48" s="13"/>
      <c r="G48" s="13"/>
      <c r="H48" s="13"/>
      <c r="I48" s="25" t="s">
        <v>8</v>
      </c>
      <c r="J48" s="14"/>
      <c r="K48" s="28">
        <v>0.11799999999999999</v>
      </c>
      <c r="L48" s="30" t="s">
        <v>8</v>
      </c>
      <c r="M48" s="76">
        <v>37</v>
      </c>
      <c r="N48" s="76" t="str">
        <f t="shared" si="0"/>
        <v>ノルウェー・クローネ (NOK)</v>
      </c>
      <c r="O48" s="78">
        <f t="shared" si="1"/>
        <v>13.07794</v>
      </c>
    </row>
    <row r="49" spans="1:15">
      <c r="A49" s="12"/>
      <c r="B49" s="25">
        <v>1</v>
      </c>
      <c r="C49" s="25" t="s">
        <v>56</v>
      </c>
      <c r="D49" s="13"/>
      <c r="E49" s="13"/>
      <c r="F49" s="13"/>
      <c r="G49" s="13"/>
      <c r="H49" s="13"/>
      <c r="I49" s="25" t="s">
        <v>8</v>
      </c>
      <c r="J49" s="14"/>
      <c r="K49" s="28">
        <v>7.4700000000000001E-3</v>
      </c>
      <c r="L49" s="30" t="s">
        <v>8</v>
      </c>
      <c r="M49" s="76">
        <v>38</v>
      </c>
      <c r="N49" s="76" t="str">
        <f t="shared" si="0"/>
        <v>パキスタン・ルピー (PKR)</v>
      </c>
      <c r="O49" s="78">
        <f t="shared" si="1"/>
        <v>0.82790010000000003</v>
      </c>
    </row>
    <row r="50" spans="1:15">
      <c r="A50" s="12"/>
      <c r="B50" s="25">
        <v>100</v>
      </c>
      <c r="C50" s="25" t="s">
        <v>57</v>
      </c>
      <c r="D50" s="13"/>
      <c r="E50" s="13"/>
      <c r="F50" s="13"/>
      <c r="G50" s="13"/>
      <c r="H50" s="13"/>
      <c r="I50" s="25" t="s">
        <v>8</v>
      </c>
      <c r="J50" s="14"/>
      <c r="K50" s="28">
        <v>0.89400000000000002</v>
      </c>
      <c r="L50" s="30" t="s">
        <v>58</v>
      </c>
      <c r="M50" s="76">
        <v>39</v>
      </c>
      <c r="N50" s="76" t="str">
        <f t="shared" si="0"/>
        <v>バヌアツ・バツ (VUV)</v>
      </c>
      <c r="O50" s="78">
        <f t="shared" si="1"/>
        <v>0.99082020000000004</v>
      </c>
    </row>
    <row r="51" spans="1:15">
      <c r="A51" s="12"/>
      <c r="B51" s="25">
        <v>1</v>
      </c>
      <c r="C51" s="25" t="s">
        <v>59</v>
      </c>
      <c r="D51" s="13"/>
      <c r="E51" s="13"/>
      <c r="F51" s="13"/>
      <c r="G51" s="13"/>
      <c r="H51" s="13"/>
      <c r="I51" s="25" t="s">
        <v>8</v>
      </c>
      <c r="J51" s="14"/>
      <c r="K51" s="28">
        <v>0.29699999999999999</v>
      </c>
      <c r="L51" s="30" t="s">
        <v>8</v>
      </c>
      <c r="M51" s="76">
        <v>40</v>
      </c>
      <c r="N51" s="76" t="str">
        <f t="shared" si="0"/>
        <v>パプアニューギニア・キナ (PGK)</v>
      </c>
      <c r="O51" s="78">
        <f t="shared" si="1"/>
        <v>32.916509999999995</v>
      </c>
    </row>
    <row r="52" spans="1:15">
      <c r="A52" s="12"/>
      <c r="B52" s="25">
        <v>1</v>
      </c>
      <c r="C52" s="25" t="s">
        <v>60</v>
      </c>
      <c r="D52" s="13"/>
      <c r="E52" s="13"/>
      <c r="F52" s="13"/>
      <c r="G52" s="13"/>
      <c r="H52" s="13"/>
      <c r="I52" s="25" t="s">
        <v>8</v>
      </c>
      <c r="J52" s="14"/>
      <c r="K52" s="28">
        <v>2.65</v>
      </c>
      <c r="L52" s="30" t="s">
        <v>8</v>
      </c>
      <c r="M52" s="76">
        <v>41</v>
      </c>
      <c r="N52" s="76" t="str">
        <f t="shared" si="0"/>
        <v>バーレーン・ディナール (BHD)</v>
      </c>
      <c r="O52" s="78">
        <f t="shared" si="1"/>
        <v>293.6995</v>
      </c>
    </row>
    <row r="53" spans="1:15">
      <c r="A53" s="12"/>
      <c r="B53" s="25">
        <v>100</v>
      </c>
      <c r="C53" s="25" t="s">
        <v>61</v>
      </c>
      <c r="D53" s="13"/>
      <c r="E53" s="13"/>
      <c r="F53" s="13"/>
      <c r="G53" s="13"/>
      <c r="H53" s="13"/>
      <c r="I53" s="25" t="s">
        <v>8</v>
      </c>
      <c r="J53" s="14"/>
      <c r="K53" s="28">
        <v>0.35299999999999998</v>
      </c>
      <c r="L53" s="30" t="s">
        <v>8</v>
      </c>
      <c r="M53" s="76">
        <v>42</v>
      </c>
      <c r="N53" s="76" t="str">
        <f t="shared" si="0"/>
        <v>ハンガリー・フォリント (HUF)</v>
      </c>
      <c r="O53" s="78">
        <f t="shared" si="1"/>
        <v>0.39122989999999996</v>
      </c>
    </row>
    <row r="54" spans="1:15">
      <c r="A54" s="12"/>
      <c r="B54" s="25">
        <v>100</v>
      </c>
      <c r="C54" s="25" t="s">
        <v>62</v>
      </c>
      <c r="D54" s="13"/>
      <c r="E54" s="13"/>
      <c r="F54" s="13"/>
      <c r="G54" s="13"/>
      <c r="H54" s="13"/>
      <c r="I54" s="25" t="s">
        <v>8</v>
      </c>
      <c r="J54" s="14"/>
      <c r="K54" s="28">
        <v>1.19</v>
      </c>
      <c r="L54" s="30" t="s">
        <v>8</v>
      </c>
      <c r="M54" s="76">
        <v>43</v>
      </c>
      <c r="N54" s="76" t="str">
        <f t="shared" si="0"/>
        <v>バングラデシュ・タカ (BDT)</v>
      </c>
      <c r="O54" s="78">
        <f t="shared" si="1"/>
        <v>1.3188769999999999</v>
      </c>
    </row>
    <row r="55" spans="1:15">
      <c r="A55" s="12"/>
      <c r="B55" s="25">
        <v>1</v>
      </c>
      <c r="C55" s="25" t="s">
        <v>63</v>
      </c>
      <c r="D55" s="13"/>
      <c r="E55" s="13"/>
      <c r="F55" s="13"/>
      <c r="G55" s="13"/>
      <c r="H55" s="13"/>
      <c r="I55" s="25" t="s">
        <v>8</v>
      </c>
      <c r="J55" s="14"/>
      <c r="K55" s="28">
        <v>0.47099999999999997</v>
      </c>
      <c r="L55" s="30" t="s">
        <v>8</v>
      </c>
      <c r="M55" s="76">
        <v>44</v>
      </c>
      <c r="N55" s="76" t="str">
        <f t="shared" si="0"/>
        <v>フィジー・ドル (FJD)</v>
      </c>
      <c r="O55" s="78">
        <f t="shared" si="1"/>
        <v>52.20093</v>
      </c>
    </row>
    <row r="56" spans="1:15">
      <c r="A56" s="12"/>
      <c r="B56" s="25">
        <v>1</v>
      </c>
      <c r="C56" s="25" t="s">
        <v>64</v>
      </c>
      <c r="D56" s="13"/>
      <c r="E56" s="13"/>
      <c r="F56" s="13"/>
      <c r="G56" s="13"/>
      <c r="H56" s="13"/>
      <c r="I56" s="25" t="s">
        <v>8</v>
      </c>
      <c r="J56" s="13"/>
      <c r="K56" s="28" t="s">
        <v>65</v>
      </c>
      <c r="L56" s="30" t="s">
        <v>8</v>
      </c>
      <c r="M56" s="76">
        <v>45</v>
      </c>
      <c r="N56" s="76" t="str">
        <f t="shared" si="0"/>
        <v>フィリピン・ペソ (PHP)</v>
      </c>
      <c r="O56" s="78">
        <f t="shared" si="1"/>
        <v>2.1057699999999997</v>
      </c>
    </row>
    <row r="57" spans="1:15">
      <c r="A57" s="12"/>
      <c r="B57" s="25">
        <v>1</v>
      </c>
      <c r="C57" s="25" t="s">
        <v>66</v>
      </c>
      <c r="D57" s="13"/>
      <c r="E57" s="13"/>
      <c r="F57" s="13"/>
      <c r="G57" s="13"/>
      <c r="H57" s="13"/>
      <c r="I57" s="25" t="s">
        <v>8</v>
      </c>
      <c r="J57" s="14"/>
      <c r="K57" s="28">
        <v>0.26400000000000001</v>
      </c>
      <c r="L57" s="30" t="s">
        <v>8</v>
      </c>
      <c r="M57" s="76">
        <v>46</v>
      </c>
      <c r="N57" s="76" t="str">
        <f t="shared" si="0"/>
        <v>ブラジル・レアル (BRL)</v>
      </c>
      <c r="O57" s="78">
        <f t="shared" si="1"/>
        <v>29.259119999999999</v>
      </c>
    </row>
    <row r="58" spans="1:15">
      <c r="A58" s="12"/>
      <c r="B58" s="25">
        <v>1</v>
      </c>
      <c r="C58" s="25" t="s">
        <v>67</v>
      </c>
      <c r="D58" s="13"/>
      <c r="E58" s="13"/>
      <c r="F58" s="13"/>
      <c r="G58" s="13"/>
      <c r="H58" s="13"/>
      <c r="I58" s="25" t="s">
        <v>8</v>
      </c>
      <c r="J58" s="14"/>
      <c r="K58" s="28">
        <v>0.72699999999999998</v>
      </c>
      <c r="L58" s="30" t="s">
        <v>8</v>
      </c>
      <c r="M58" s="76">
        <v>47</v>
      </c>
      <c r="N58" s="76" t="str">
        <f t="shared" si="0"/>
        <v>ブルネイ・ドル (BND)</v>
      </c>
      <c r="O58" s="78">
        <f t="shared" si="1"/>
        <v>80.573409999999996</v>
      </c>
    </row>
    <row r="59" spans="1:15">
      <c r="A59" s="12"/>
      <c r="B59" s="25">
        <v>100</v>
      </c>
      <c r="C59" s="25" t="s">
        <v>68</v>
      </c>
      <c r="D59" s="13"/>
      <c r="E59" s="13"/>
      <c r="F59" s="13"/>
      <c r="G59" s="13"/>
      <c r="H59" s="13"/>
      <c r="I59" s="25" t="s">
        <v>8</v>
      </c>
      <c r="J59" s="14"/>
      <c r="K59" s="28">
        <v>4.2900000000000004E-3</v>
      </c>
      <c r="L59" s="30" t="s">
        <v>8</v>
      </c>
      <c r="M59" s="76">
        <v>48</v>
      </c>
      <c r="N59" s="76" t="str">
        <f t="shared" si="0"/>
        <v>ベトナム・ドン (VND)</v>
      </c>
      <c r="O59" s="78">
        <f t="shared" si="1"/>
        <v>4.754607000000001E-3</v>
      </c>
    </row>
    <row r="60" spans="1:15">
      <c r="A60" s="12"/>
      <c r="B60" s="25">
        <v>1</v>
      </c>
      <c r="C60" s="25" t="s">
        <v>69</v>
      </c>
      <c r="D60" s="13"/>
      <c r="E60" s="13"/>
      <c r="F60" s="13"/>
      <c r="G60" s="13"/>
      <c r="H60" s="13"/>
      <c r="I60" s="25" t="s">
        <v>8</v>
      </c>
      <c r="J60" s="14"/>
      <c r="K60" s="28">
        <v>1.3899999999999999E-2</v>
      </c>
      <c r="L60" s="30" t="s">
        <v>8</v>
      </c>
      <c r="M60" s="76">
        <v>49</v>
      </c>
      <c r="N60" s="76" t="str">
        <f t="shared" si="0"/>
        <v>ベネズエラ・ボリーバル (VES)</v>
      </c>
      <c r="O60" s="78">
        <f t="shared" si="1"/>
        <v>1.5405369999999998</v>
      </c>
    </row>
    <row r="61" spans="1:15">
      <c r="A61" s="12"/>
      <c r="B61" s="25">
        <v>1</v>
      </c>
      <c r="C61" s="25" t="s">
        <v>70</v>
      </c>
      <c r="D61" s="13"/>
      <c r="E61" s="13"/>
      <c r="F61" s="13"/>
      <c r="G61" s="13"/>
      <c r="H61" s="13"/>
      <c r="I61" s="25" t="s">
        <v>8</v>
      </c>
      <c r="J61" s="14"/>
      <c r="K61" s="28">
        <v>0.29599999999999999</v>
      </c>
      <c r="L61" s="30" t="s">
        <v>8</v>
      </c>
      <c r="M61" s="76">
        <v>50</v>
      </c>
      <c r="N61" s="76" t="str">
        <f t="shared" si="0"/>
        <v>ペルー・ヌエボ・ソル (PEN)</v>
      </c>
      <c r="O61" s="78">
        <f t="shared" si="1"/>
        <v>32.805679999999995</v>
      </c>
    </row>
    <row r="62" spans="1:15">
      <c r="A62" s="12"/>
      <c r="B62" s="25">
        <v>1</v>
      </c>
      <c r="C62" s="25" t="s">
        <v>71</v>
      </c>
      <c r="D62" s="13"/>
      <c r="E62" s="13"/>
      <c r="F62" s="13"/>
      <c r="G62" s="13"/>
      <c r="H62" s="13"/>
      <c r="I62" s="25" t="s">
        <v>8</v>
      </c>
      <c r="J62" s="14"/>
      <c r="K62" s="28">
        <v>0.26400000000000001</v>
      </c>
      <c r="L62" s="30" t="s">
        <v>8</v>
      </c>
      <c r="M62" s="76">
        <v>51</v>
      </c>
      <c r="N62" s="76" t="str">
        <f t="shared" si="0"/>
        <v>ポーランド・ズロチ (PLN)</v>
      </c>
      <c r="O62" s="78">
        <f t="shared" si="1"/>
        <v>29.259119999999999</v>
      </c>
    </row>
    <row r="63" spans="1:15">
      <c r="A63" s="12"/>
      <c r="B63" s="25">
        <v>1</v>
      </c>
      <c r="C63" s="25" t="s">
        <v>72</v>
      </c>
      <c r="D63" s="13"/>
      <c r="E63" s="13"/>
      <c r="F63" s="13"/>
      <c r="G63" s="13"/>
      <c r="H63" s="13"/>
      <c r="I63" s="25" t="s">
        <v>8</v>
      </c>
      <c r="J63" s="14"/>
      <c r="K63" s="28">
        <v>0.128</v>
      </c>
      <c r="L63" s="30" t="s">
        <v>8</v>
      </c>
      <c r="M63" s="76">
        <v>52</v>
      </c>
      <c r="N63" s="76" t="str">
        <f t="shared" si="0"/>
        <v>香港ドル (HKD)</v>
      </c>
      <c r="O63" s="78">
        <f t="shared" si="1"/>
        <v>14.18624</v>
      </c>
    </row>
    <row r="64" spans="1:15">
      <c r="A64" s="12"/>
      <c r="B64" s="25">
        <v>1</v>
      </c>
      <c r="C64" s="25" t="s">
        <v>73</v>
      </c>
      <c r="D64" s="13"/>
      <c r="E64" s="13"/>
      <c r="F64" s="13"/>
      <c r="G64" s="13"/>
      <c r="H64" s="13"/>
      <c r="I64" s="25" t="s">
        <v>8</v>
      </c>
      <c r="J64" s="14"/>
      <c r="K64" s="28">
        <v>0.23899999999999999</v>
      </c>
      <c r="L64" s="30" t="s">
        <v>8</v>
      </c>
      <c r="M64" s="76">
        <v>53</v>
      </c>
      <c r="N64" s="76" t="str">
        <f t="shared" si="0"/>
        <v>マレーシア・リンギット (MYR)</v>
      </c>
      <c r="O64" s="78">
        <f t="shared" si="1"/>
        <v>26.48837</v>
      </c>
    </row>
    <row r="65" spans="1:15">
      <c r="A65" s="12"/>
      <c r="B65" s="25">
        <v>1</v>
      </c>
      <c r="C65" s="25" t="s">
        <v>74</v>
      </c>
      <c r="D65" s="13"/>
      <c r="E65" s="13"/>
      <c r="F65" s="13"/>
      <c r="G65" s="13"/>
      <c r="H65" s="13"/>
      <c r="I65" s="25" t="s">
        <v>8</v>
      </c>
      <c r="J65" s="14"/>
      <c r="K65" s="28" t="s">
        <v>75</v>
      </c>
      <c r="L65" s="30" t="s">
        <v>8</v>
      </c>
      <c r="M65" s="76">
        <v>54</v>
      </c>
      <c r="N65" s="76" t="str">
        <f t="shared" si="0"/>
        <v>南アフリカ・ラント (ZAR)</v>
      </c>
      <c r="O65" s="78">
        <f t="shared" si="1"/>
        <v>7.8689299999999989</v>
      </c>
    </row>
    <row r="66" spans="1:15">
      <c r="A66" s="12"/>
      <c r="B66" s="25">
        <v>1</v>
      </c>
      <c r="C66" s="25" t="s">
        <v>76</v>
      </c>
      <c r="D66" s="13"/>
      <c r="E66" s="13"/>
      <c r="F66" s="13"/>
      <c r="G66" s="13"/>
      <c r="H66" s="13"/>
      <c r="I66" s="25" t="s">
        <v>8</v>
      </c>
      <c r="J66" s="14"/>
      <c r="K66" s="28">
        <v>6.2600000000000004E-4</v>
      </c>
      <c r="L66" s="30" t="s">
        <v>8</v>
      </c>
      <c r="M66" s="76">
        <v>55</v>
      </c>
      <c r="N66" s="76" t="str">
        <f t="shared" si="0"/>
        <v>ミャンマー・チャット (MMK)</v>
      </c>
      <c r="O66" s="78">
        <f t="shared" si="1"/>
        <v>6.9379579999999996E-2</v>
      </c>
    </row>
    <row r="67" spans="1:15">
      <c r="A67" s="12"/>
      <c r="B67" s="25">
        <v>1</v>
      </c>
      <c r="C67" s="25" t="s">
        <v>77</v>
      </c>
      <c r="D67" s="13"/>
      <c r="E67" s="13"/>
      <c r="F67" s="13"/>
      <c r="G67" s="13"/>
      <c r="H67" s="13"/>
      <c r="I67" s="25" t="s">
        <v>8</v>
      </c>
      <c r="J67" s="14"/>
      <c r="K67" s="28">
        <v>4.9399999999999999E-2</v>
      </c>
      <c r="L67" s="30" t="s">
        <v>8</v>
      </c>
      <c r="M67" s="76">
        <v>56</v>
      </c>
      <c r="N67" s="76" t="str">
        <f t="shared" si="0"/>
        <v>メキシコ・ペソ (MXN)</v>
      </c>
      <c r="O67" s="78">
        <f t="shared" si="1"/>
        <v>5.4750019999999999</v>
      </c>
    </row>
    <row r="68" spans="1:15">
      <c r="A68" s="12"/>
      <c r="B68" s="25">
        <v>1</v>
      </c>
      <c r="C68" s="25" t="s">
        <v>78</v>
      </c>
      <c r="D68" s="13"/>
      <c r="E68" s="13"/>
      <c r="F68" s="13"/>
      <c r="G68" s="13"/>
      <c r="H68" s="13"/>
      <c r="I68" s="25" t="s">
        <v>8</v>
      </c>
      <c r="J68" s="14"/>
      <c r="K68" s="28">
        <v>2.8899999999999999E-2</v>
      </c>
      <c r="L68" s="30" t="s">
        <v>8</v>
      </c>
      <c r="M68" s="76">
        <v>57</v>
      </c>
      <c r="N68" s="76" t="str">
        <f t="shared" si="0"/>
        <v>モーリシャス・ルピー (MUR)</v>
      </c>
      <c r="O68" s="78">
        <f t="shared" si="1"/>
        <v>3.2029869999999998</v>
      </c>
    </row>
    <row r="69" spans="1:15">
      <c r="A69" s="12"/>
      <c r="B69" s="25">
        <v>1</v>
      </c>
      <c r="C69" s="25" t="s">
        <v>79</v>
      </c>
      <c r="D69" s="13"/>
      <c r="E69" s="13"/>
      <c r="F69" s="13"/>
      <c r="G69" s="13"/>
      <c r="H69" s="13"/>
      <c r="I69" s="25" t="s">
        <v>8</v>
      </c>
      <c r="J69" s="14"/>
      <c r="K69" s="28">
        <v>0.105</v>
      </c>
      <c r="L69" s="30" t="s">
        <v>8</v>
      </c>
      <c r="M69" s="76">
        <v>58</v>
      </c>
      <c r="N69" s="76" t="str">
        <f t="shared" si="0"/>
        <v>モロッコ・ディルハム (MAD)</v>
      </c>
      <c r="O69" s="78">
        <f t="shared" si="1"/>
        <v>11.63715</v>
      </c>
    </row>
    <row r="70" spans="1:15">
      <c r="A70" s="12"/>
      <c r="B70" s="25">
        <v>1</v>
      </c>
      <c r="C70" s="25" t="s">
        <v>80</v>
      </c>
      <c r="D70" s="13"/>
      <c r="E70" s="13"/>
      <c r="F70" s="13"/>
      <c r="G70" s="13"/>
      <c r="H70" s="13"/>
      <c r="I70" s="25" t="s">
        <v>8</v>
      </c>
      <c r="J70" s="14"/>
      <c r="K70" s="28">
        <v>1.41</v>
      </c>
      <c r="L70" s="30" t="s">
        <v>8</v>
      </c>
      <c r="M70" s="76">
        <v>59</v>
      </c>
      <c r="N70" s="76" t="str">
        <f t="shared" si="0"/>
        <v>ヨルダン・ディナール (JOD)</v>
      </c>
      <c r="O70" s="78">
        <f t="shared" si="1"/>
        <v>156.27029999999999</v>
      </c>
    </row>
    <row r="71" spans="1:15">
      <c r="A71" s="12"/>
      <c r="B71" s="25">
        <v>100</v>
      </c>
      <c r="C71" s="25" t="s">
        <v>81</v>
      </c>
      <c r="D71" s="13"/>
      <c r="E71" s="13"/>
      <c r="F71" s="13"/>
      <c r="G71" s="13"/>
      <c r="H71" s="13"/>
      <c r="I71" s="25" t="s">
        <v>8</v>
      </c>
      <c r="J71" s="14"/>
      <c r="K71" s="28">
        <v>1.17E-2</v>
      </c>
      <c r="L71" s="30" t="s">
        <v>8</v>
      </c>
      <c r="M71" s="76">
        <v>60</v>
      </c>
      <c r="N71" s="76" t="str">
        <f t="shared" si="0"/>
        <v>ラオス・キップ (LAK)</v>
      </c>
      <c r="O71" s="78">
        <f t="shared" si="1"/>
        <v>1.2967109999999999E-2</v>
      </c>
    </row>
    <row r="72" spans="1:15">
      <c r="A72" s="12"/>
      <c r="B72" s="25">
        <v>1</v>
      </c>
      <c r="C72" s="25" t="s">
        <v>82</v>
      </c>
      <c r="D72" s="13"/>
      <c r="E72" s="13"/>
      <c r="F72" s="13"/>
      <c r="G72" s="13"/>
      <c r="H72" s="13"/>
      <c r="I72" s="25" t="s">
        <v>8</v>
      </c>
      <c r="J72" s="14"/>
      <c r="K72" s="28">
        <v>0.24399999999999999</v>
      </c>
      <c r="L72" s="30" t="s">
        <v>8</v>
      </c>
      <c r="M72" s="76">
        <v>61</v>
      </c>
      <c r="N72" s="76" t="str">
        <f t="shared" si="0"/>
        <v>ルーマニア・レイ (RON)</v>
      </c>
      <c r="O72" s="78">
        <f t="shared" si="1"/>
        <v>27.04252</v>
      </c>
    </row>
    <row r="73" spans="1:15">
      <c r="A73" s="12"/>
      <c r="B73" s="25">
        <v>100</v>
      </c>
      <c r="C73" s="25" t="s">
        <v>83</v>
      </c>
      <c r="D73" s="13"/>
      <c r="E73" s="13"/>
      <c r="F73" s="19"/>
      <c r="G73" s="13"/>
      <c r="H73" s="14"/>
      <c r="I73" s="25" t="s">
        <v>8</v>
      </c>
      <c r="J73" s="13"/>
      <c r="K73" s="28">
        <v>0.113</v>
      </c>
      <c r="L73" s="30" t="s">
        <v>8</v>
      </c>
      <c r="M73" s="76">
        <v>62</v>
      </c>
      <c r="N73" s="76" t="str">
        <f t="shared" si="0"/>
        <v>ルワンダ・フラン (RWF)</v>
      </c>
      <c r="O73" s="78">
        <f t="shared" si="1"/>
        <v>0.12523789999999999</v>
      </c>
    </row>
    <row r="74" spans="1:15">
      <c r="A74" s="12"/>
      <c r="B74" s="25">
        <v>1</v>
      </c>
      <c r="C74" s="25" t="s">
        <v>84</v>
      </c>
      <c r="D74" s="13"/>
      <c r="E74" s="13"/>
      <c r="F74" s="13"/>
      <c r="G74" s="14"/>
      <c r="H74" s="13"/>
      <c r="I74" s="25" t="s">
        <v>8</v>
      </c>
      <c r="J74" s="13"/>
      <c r="K74" s="28" t="s">
        <v>85</v>
      </c>
      <c r="L74" s="30" t="s">
        <v>8</v>
      </c>
      <c r="M74" s="76">
        <v>63</v>
      </c>
      <c r="N74" s="76" t="str">
        <f t="shared" si="0"/>
        <v>ロシア・ルーブル (RUB)</v>
      </c>
      <c r="O74" s="78">
        <f t="shared" si="1"/>
        <v>1.66245</v>
      </c>
    </row>
    <row r="75" spans="1:15">
      <c r="A75" s="12"/>
      <c r="B75" s="14"/>
      <c r="C75" s="14"/>
      <c r="D75" s="14"/>
      <c r="E75" s="14"/>
      <c r="F75" s="33"/>
      <c r="G75" s="34"/>
      <c r="H75" s="19"/>
      <c r="I75" s="33"/>
      <c r="J75" s="13"/>
      <c r="K75" s="35"/>
      <c r="L75" s="36"/>
      <c r="M75" s="4"/>
      <c r="N75" s="1"/>
    </row>
    <row r="76" spans="1:15">
      <c r="A76" s="12"/>
      <c r="B76" s="13" t="s">
        <v>86</v>
      </c>
      <c r="C76" s="14"/>
      <c r="D76" s="13"/>
      <c r="E76" s="13"/>
      <c r="F76" s="37" t="s">
        <v>87</v>
      </c>
      <c r="G76" s="38"/>
      <c r="H76" s="14"/>
      <c r="I76" s="13"/>
      <c r="J76" s="14"/>
      <c r="K76" s="13"/>
      <c r="L76" s="18"/>
      <c r="M76" s="2"/>
      <c r="N76" s="1"/>
    </row>
    <row r="77" spans="1:15">
      <c r="A77" s="39"/>
      <c r="B77" s="40"/>
      <c r="C77" s="41"/>
      <c r="D77" s="42"/>
      <c r="E77" s="42"/>
      <c r="F77" s="43" t="s">
        <v>88</v>
      </c>
      <c r="G77" s="44"/>
      <c r="H77" s="45"/>
      <c r="I77" s="42"/>
      <c r="J77" s="45"/>
      <c r="K77" s="42"/>
      <c r="L77" s="46"/>
      <c r="M77" s="2"/>
      <c r="N77" s="1"/>
    </row>
    <row r="78" spans="1:15" s="6" customFormat="1" ht="13.5">
      <c r="A78" s="5"/>
      <c r="B78" s="5"/>
      <c r="C78" s="5" t="s">
        <v>89</v>
      </c>
      <c r="D78" s="5"/>
      <c r="E78" s="5"/>
      <c r="F78" s="5"/>
      <c r="G78" s="5"/>
      <c r="H78" s="5"/>
      <c r="I78" s="5"/>
      <c r="J78" s="5"/>
      <c r="K78" s="5"/>
      <c r="L78" s="5"/>
      <c r="M78" s="5"/>
      <c r="N78" s="5"/>
    </row>
  </sheetData>
  <protectedRanges>
    <protectedRange sqref="B13" name="範囲1_1"/>
  </protectedRange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C23" sqref="C23"/>
    </sheetView>
  </sheetViews>
  <sheetFormatPr defaultRowHeight="13.5"/>
  <cols>
    <col min="1" max="1" width="19.375" bestFit="1" customWidth="1"/>
    <col min="2" max="2" width="14.375" customWidth="1"/>
    <col min="3" max="3" width="12.75" customWidth="1"/>
    <col min="4" max="4" width="12.375" bestFit="1" customWidth="1"/>
  </cols>
  <sheetData>
    <row r="1" spans="1:7">
      <c r="B1" t="s">
        <v>367</v>
      </c>
      <c r="C1" t="s">
        <v>114</v>
      </c>
      <c r="D1" t="str">
        <f>IF(AND(海外居住者のための収入等申告書!D29="はい",海外居住者のための収入等申告書!D30="いいえ"),"生計１の配偶者","生計維持者２")</f>
        <v>生計維持者２</v>
      </c>
      <c r="F1" t="s">
        <v>115</v>
      </c>
    </row>
    <row r="2" spans="1:7">
      <c r="A2" t="s">
        <v>248</v>
      </c>
      <c r="B2" s="50" t="e">
        <f>海外居住者のための収入等申告書!D22*VLOOKUP(海外居住者のための収入等申告書!D21,レート表!$N$12:$O$74,2,0)</f>
        <v>#N/A</v>
      </c>
      <c r="C2" s="50" t="e">
        <f>海外居住者のための収入等申告書!D37*VLOOKUP(海外居住者のための収入等申告書!D36,レート表!$N$12:$O$74,2,0)</f>
        <v>#N/A</v>
      </c>
      <c r="D2" s="50" t="e">
        <f>IF(VLOOKUP(海外居住者のための収入等申告書!$D$29,計算シート!$F$2:$G$9,2,0)=1,海外居住者のための収入等申告書!H37*VLOOKUP(海外居住者のための収入等申告書!H36,レート表!$N$12:$O$74,2,0),0)</f>
        <v>#N/A</v>
      </c>
      <c r="F2" s="52" t="s">
        <v>117</v>
      </c>
      <c r="G2" s="52">
        <v>1</v>
      </c>
    </row>
    <row r="3" spans="1:7">
      <c r="A3" t="s">
        <v>92</v>
      </c>
      <c r="B3" s="50" t="e">
        <f>IF(B2&lt;T11所得区分!$B$16,T12給与所得!$B$2,IF(B2&lt;T11所得区分!$B$17,B2-650000,IF(B2&lt;T11所得区分!$B$18,T12給与所得!$B$4,IF(B2&lt;T11所得区分!$B$19,T12給与所得!$B$5,IF(B2&lt;T11所得区分!$B$20,T12給与所得!$B$6,IF(B2&lt;T11所得区分!$B$21,T12給与所得!$B$7,IF(B2&lt;T11所得区分!$B$22,ROUNDDOWN(B2/4000,0)*4000*0.6,IF(B2&lt;T11所得区分!$B$23,ROUNDDOWN(B2/4000,0)*4000*0.7-180000,IF(B2&lt;T11所得区分!$B$24,ROUNDDOWN(B2/4000,0)*4000*0.8-540000,IF(B2&lt;T11所得区分!$B$26,B2*0.9-1200000,B2-2200000))))))))))</f>
        <v>#N/A</v>
      </c>
      <c r="C3" s="50" t="e">
        <f>IF(C2&lt;T11所得区分!$B$16,T12給与所得!$B$2,IF(C2&lt;T11所得区分!$B$17,C2-650000,IF(C2&lt;T11所得区分!$B$18,T12給与所得!$B$4,IF(C2&lt;T11所得区分!$B$19,T12給与所得!$B$5,IF(C2&lt;T11所得区分!$B$20,T12給与所得!$B$6,IF(C2&lt;T11所得区分!$B$21,T12給与所得!$B$7,IF(C2&lt;T11所得区分!$B$22,ROUNDDOWN(C2/4000,0)*4000*0.6,IF(C2&lt;T11所得区分!$B$23,ROUNDDOWN(C2/4000,0)*4000*0.7-180000,IF(C2&lt;T11所得区分!$B$24,ROUNDDOWN(C2/4000,0)*4000*0.8-540000,IF(C2&lt;T11所得区分!$B$26,C2*0.9-1200000,C2-2200000))))))))))</f>
        <v>#N/A</v>
      </c>
      <c r="D3" s="50" t="e">
        <f>IF(D2&lt;T11所得区分!$B$16,T12給与所得!$B$2,IF(D2&lt;T11所得区分!$B$17,D2-650000,IF(D2&lt;T11所得区分!$B$18,T12給与所得!$B$4,IF(D2&lt;T11所得区分!$B$19,T12給与所得!$B$5,IF(D2&lt;T11所得区分!$B$20,T12給与所得!$B$6,IF(D2&lt;T11所得区分!$B$21,T12給与所得!$B$7,IF(D2&lt;T11所得区分!$B$22,ROUNDDOWN(D2/4000,0)*4000*0.6,IF(D2&lt;T11所得区分!$B$23,ROUNDDOWN(D2/4000,0)*4000*0.7-180000,IF(D2&lt;T11所得区分!$B$24,ROUNDDOWN(D2/4000,0)*4000*0.8-540000,IF(D2&lt;T11所得区分!$B$26,D2*0.9-1200000,D2-2200000))))))))))</f>
        <v>#N/A</v>
      </c>
      <c r="F3" s="52" t="s">
        <v>119</v>
      </c>
      <c r="G3" s="52">
        <v>2</v>
      </c>
    </row>
    <row r="4" spans="1:7">
      <c r="A4" t="s">
        <v>349</v>
      </c>
      <c r="B4" s="50">
        <v>0</v>
      </c>
      <c r="C4" s="50" t="e">
        <f>海外居住者のための収入等申告書!D39*VLOOKUP(海外居住者のための収入等申告書!D38,レート表!$N$12:$O$74,2,0)</f>
        <v>#N/A</v>
      </c>
      <c r="D4" s="50" t="e">
        <f>IF(VLOOKUP(海外居住者のための収入等申告書!$D$29,計算シート!$F$2:$G$9,2,0)=1,海外居住者のための収入等申告書!H39*VLOOKUP(海外居住者のための収入等申告書!H38,レート表!$N$12:$O$74,2,0),0)</f>
        <v>#N/A</v>
      </c>
      <c r="F4" s="52" t="s">
        <v>120</v>
      </c>
      <c r="G4" s="52">
        <v>3</v>
      </c>
    </row>
    <row r="5" spans="1:7">
      <c r="A5" t="s">
        <v>348</v>
      </c>
      <c r="B5" s="50">
        <v>0</v>
      </c>
      <c r="C5" s="50" t="e">
        <f>IF(IF(海外居住者のための収入等申告書!D28&lt;T12給与所得!$B$13,IF(C4&lt;T12給与所得!$B$18,C4-700000,IF(D4&lt;T12給与所得!$B$19,C4*0.75-375000,IF(C4&lt;T12給与所得!$B$20,C4*0.85-785000,C4*0.95-1555000))),IF(C4&lt;T12給与所得!$B$14,C4-1200000,IF(D4&lt;T12給与所得!$B$15,C4*0.75-375000,IF(C4&lt;T12給与所得!$B$16,C4*0.85-785000,C4*0.95-1555000))))&lt;0,0,IF(海外居住者のための収入等申告書!D28&lt;T12給与所得!$B$13,IF(C4&lt;T12給与所得!$B$18,C4-700000,IF(D4&lt;T12給与所得!$B$19,C4*0.75-375000,IF(C4&lt;T12給与所得!$B$20,C4*0.85-785000,C4*0.95-1555000))),IF(C4&lt;T12給与所得!$B$14,C4-1200000,IF(D4&lt;T12給与所得!$B$15,C4*0.75-375000,IF(C4&lt;T12給与所得!$B$16,C4*0.85-785000,C4*0.95-1555000)))))</f>
        <v>#N/A</v>
      </c>
      <c r="D5" s="50" t="e">
        <f>IF(IF(海外居住者のための収入等申告書!H28&lt;T12給与所得!$B$13,IF(D4&lt;T12給与所得!$B$18,D4-700000,IF(D4&lt;T12給与所得!$B$19,D4*0.75-375000,IF(D4&lt;T12給与所得!$B$20,D4*0.85-785000,D4*0.95-1555000))),IF(D4&lt;T12給与所得!$B$14,D4-1200000,IF(D4&lt;T12給与所得!$B$15,D4*0.75-375000,IF(D4&lt;T12給与所得!$B$16,D4*0.85-785000,D4*0.95-1555000))))&lt;0,0,IF(海外居住者のための収入等申告書!E28&lt;T12給与所得!$B$13,IF(D4&lt;T12給与所得!$B$18,D4-700000,IF(D4&lt;T12給与所得!$B$19,D4*0.75-375000,IF(D4&lt;T12給与所得!$B$20,D4*0.85-785000,D4*0.95-1555000))),IF(D4&lt;T12給与所得!$B$14,D4-1200000,IF(D4&lt;T12給与所得!$B$15,D4*0.75-375000,IF(D4&lt;T12給与所得!$B$16,D4*0.85-785000,D4*0.95-1555000)))))</f>
        <v>#N/A</v>
      </c>
      <c r="F5" s="52" t="s">
        <v>121</v>
      </c>
      <c r="G5" s="52">
        <v>4</v>
      </c>
    </row>
    <row r="6" spans="1:7">
      <c r="A6" t="s">
        <v>350</v>
      </c>
      <c r="B6" s="50" t="e">
        <f>海外居住者のための収入等申告書!D24*VLOOKUP(海外居住者のための収入等申告書!D23,レート表!$N$12:$O$74,2,0)</f>
        <v>#N/A</v>
      </c>
      <c r="C6" s="50" t="e">
        <f>海外居住者のための収入等申告書!D41*VLOOKUP(海外居住者のための収入等申告書!D40,レート表!$N$12:$O$74,2,0)</f>
        <v>#N/A</v>
      </c>
      <c r="D6" s="50" t="e">
        <f>IF(VLOOKUP(海外居住者のための収入等申告書!$D$30,計算シート!$F$2:$G$9,2,0)=1,海外居住者のための収入等申告書!H41*VLOOKUP(海外居住者のための収入等申告書!H40,レート表!$N$12:$O$74,2,0),0)</f>
        <v>#N/A</v>
      </c>
      <c r="F6" s="58" t="s">
        <v>345</v>
      </c>
      <c r="G6" s="58">
        <v>5</v>
      </c>
    </row>
    <row r="7" spans="1:7">
      <c r="A7" t="s">
        <v>93</v>
      </c>
      <c r="B7" s="50" t="e">
        <f>IF(VLOOKUP(海外居住者のための収入等申告書!D20,計算シート!F2:G3,2,0)=1,SUM(B3,B5,B6),0)</f>
        <v>#N/A</v>
      </c>
      <c r="C7" s="50" t="e">
        <f>SUM(C3,C5,C6)</f>
        <v>#N/A</v>
      </c>
      <c r="D7" s="50" t="e">
        <f>SUM(D3,D5,D6)</f>
        <v>#N/A</v>
      </c>
      <c r="F7" s="52" t="s">
        <v>122</v>
      </c>
      <c r="G7" s="52">
        <v>6</v>
      </c>
    </row>
    <row r="8" spans="1:7">
      <c r="A8" t="s">
        <v>399</v>
      </c>
      <c r="B8">
        <v>0</v>
      </c>
      <c r="C8" t="e">
        <f>IF(VLOOKUP(海外居住者のための収入等申告書!$D$29,$F$2:$G$12,2,0)=1,1,0)</f>
        <v>#N/A</v>
      </c>
      <c r="D8" t="e">
        <f>C8</f>
        <v>#N/A</v>
      </c>
      <c r="F8" s="52" t="s">
        <v>123</v>
      </c>
      <c r="G8" s="52">
        <v>7</v>
      </c>
    </row>
    <row r="9" spans="1:7">
      <c r="A9" t="s">
        <v>247</v>
      </c>
      <c r="B9" s="80" t="s">
        <v>368</v>
      </c>
      <c r="C9" s="49" t="e">
        <f>IF(C8=1,IF(C7&gt;=D7,IF(C7&lt;=T11所得区分!$B$2,"A",IF(C7&lt;=T11所得区分!$B$3,"B",IF(C7&lt;=T11所得区分!$B$4,"C","D"))),IF(C7&lt;T11所得区分!$B$5,"e",IF(C7&lt;T11所得区分!$B$6,"f",IF(C7&lt;T11所得区分!$B$7,"g",IF(C7&lt;=T11所得区分!$B$8,"h",IF(C7&lt;=T11所得区分!$B$9,"i",IF(C7&lt;=T11所得区分!$B$10,"j",IF(C7&lt;=T11所得区分!$B$11,"k",IF(C7&lt;=T11所得区分!$B$12,"l",IF(C7&lt;=T11所得区分!$B$13,"m",IF(C7&lt;=T11所得区分!$B$14,"n",IF(C7&lt;=T11所得区分!$B$15,"o","p")))))))))))),"D")</f>
        <v>#N/A</v>
      </c>
      <c r="D9" s="49" t="e">
        <f>IF(VLOOKUP(海外居住者のための収入等申告書!D29,計算シート!F2:G9,2,0)=1,IF(D7&gt;C7,IF(D7&lt;=T11所得区分!$B$2,"A",IF(D7&lt;=T11所得区分!$B$3,"B",IF(D7&lt;=T11所得区分!$B$4,"C","D"))),IF(D7&lt;T11所得区分!$B$5,"e",IF(D7&lt;T11所得区分!$B$6,"f",IF(D7&lt;T11所得区分!$B$7,"g",IF(D7&lt;=T11所得区分!$B$8,"h",IF(D7&lt;=T11所得区分!$B$9,"i",IF(D7&lt;=T11所得区分!$B$10,"j",IF(D7&lt;=T11所得区分!$B$11,"k",IF(D7&lt;=T11所得区分!$B$12,"l",IF(D7&lt;=T11所得区分!$B$13,"m",IF(D7&lt;=T11所得区分!$B$14,"n",IF(D7&lt;=T11所得区分!$B$15,"o","p")))))))))))),"p")</f>
        <v>#N/A</v>
      </c>
      <c r="F9" s="52" t="s">
        <v>124</v>
      </c>
      <c r="G9" s="52">
        <v>8</v>
      </c>
    </row>
    <row r="10" spans="1:7">
      <c r="A10" t="s">
        <v>344</v>
      </c>
      <c r="B10" s="50">
        <v>0</v>
      </c>
      <c r="C10" s="75" t="e">
        <f>IF(C9="A",IF(D9="e",IF(海外居住者のための収入等申告書!H28&gt;=70,T13人的控除!$B$6,T13人的控除!$B$3),IF(D9="f",T13人的控除!$B$9,IF(D9="g",T13人的控除!$B$10,IF(D9="h",T13人的控除!$B$11,IF(D9="i",T13人的控除!$B$12,IF(D9="j",T13人的控除!$B$13,IF(D9="k",T13人的控除!$B$14,IF(D9="l",T13人的控除!$B$15,IF(D9="m",T13人的控除!$B$16,IF(D9="n",T13人的控除!$B$17,IF(D9="o",T13人的控除!$B$18,0))))))))))),IF(C9="B",IF(D9="e",IF(海外居住者のための収入等申告書!H28&gt;=70,T13人的控除!$B$7,T13人的控除!$B$4),IF(D9="f",T13人的控除!$B$19,IF(D9="g",T13人的控除!$B$20,IF(D9="h",T13人的控除!$B$21,IF(D9="i",T13人的控除!$B$22,IF(D9="j",T13人的控除!$B$23,IF(D9="k",T13人的控除!$B$24,IF(D9="l",T13人的控除!$B$25,IF(D9="m",T13人的控除!$B$26,IF(D9="n",T13人的控除!$B$27,IF(D9="o",T13人的控除!$B$28,0))))))))))),IF(C9="C",IF(D9="e",IF(海外居住者のための収入等申告書!H28&gt;=70,T13人的控除!$B$8,T13人的控除!$B$5),IF(D9="f",T13人的控除!$B$29,IF(D9="g",T13人的控除!$B$30,IF(D9="h",T13人的控除!$B$31,IF(D9="i",T13人的控除!$B$32,IF(D9="j",T13人的控除!$B$33,IF(D9="k",T13人的控除!$B$34,IF(D9="l",T13人的控除!$B$35,IF(D9="m",T13人的控除!$B$36,IF(D9="n",T13人的控除!$B$37,IF(D9="o",T13人的控除!$B$38,0))))))))))),0)))</f>
        <v>#N/A</v>
      </c>
      <c r="D10" s="75" t="e">
        <f>IF(D9="A",IF(C9="e",IF(海外居住者のための収入等申告書!D28&gt;=70,T13人的控除!$B$6,T13人的控除!$B$3),IF(C9="f",T13人的控除!$B$9,IF(C9="g",T13人的控除!$B$10,IF(C9="h",T13人的控除!$B$11,IF(C9="i",T13人的控除!$B$12,IF(C9="j",T13人的控除!$B$13,IF(C9="k",T13人的控除!$B$14,IF(C9="l",T13人的控除!$B$15,IF(C9="m",T13人的控除!$B$16,IF(C9="n",T13人的控除!$B$17,IF(C9="o",T13人的控除!$B$18,0))))))))))),IF(D9="B",IF(C9="e",IF(海外居住者のための収入等申告書!D28&gt;=70,T13人的控除!$B$7,T13人的控除!$B$4),IF(C9="f",T13人的控除!$B$19,IF(C9="g",T13人的控除!$B$20,IF(C9="h",T13人的控除!$B$21,IF(C9="i",T13人的控除!$B$22,IF(C9="j",T13人的控除!$B$23,IF(C9="k",T13人的控除!$B$24,IF(C9="l",T13人的控除!$B$25,IF(C9="m",T13人的控除!$B$26,IF(C9="n",T13人的控除!$B$27,IF(C9="o",T13人的控除!$B$28,0))))))))))),IF(D9="C",IF(C9="e",IF(海外居住者のための収入等申告書!H28&gt;=70,T13人的控除!$B$8,T13人的控除!$B$5),IF(C9="f",T13人的控除!$B$29,IF(C9="g",T13人的控除!$B$30,IF(C9="h",T13人的控除!$B$31,IF(C9="i",T13人的控除!$B$32,IF(C9="j",T13人的控除!$B$33,IF(C9="k",T13人的控除!$B$34,IF(C9="l",T13人的控除!$B$35,IF(C9="m",T13人的控除!$B$36,IF(C9="n",T13人的控除!$B$37,IF(C9="o",T13人的控除!$B$38,0))))))))))),0)))</f>
        <v>#N/A</v>
      </c>
      <c r="F10" s="95" t="s">
        <v>360</v>
      </c>
      <c r="G10" s="95">
        <v>9</v>
      </c>
    </row>
    <row r="11" spans="1:7">
      <c r="A11" t="s">
        <v>94</v>
      </c>
      <c r="B11" s="50">
        <v>0</v>
      </c>
      <c r="C11" s="50" t="e">
        <f>SUM(海外居住者のための収入等申告書!D45,海外居住者のための収入等申告書!D47,C35)*T13人的控除!$B$39</f>
        <v>#N/A</v>
      </c>
      <c r="D11" s="50" t="e">
        <f>SUM(海外居住者のための収入等申告書!H45,海外居住者のための収入等申告書!H47,D35)*T13人的控除!$B$39</f>
        <v>#N/A</v>
      </c>
      <c r="F11" s="58" t="s">
        <v>361</v>
      </c>
      <c r="G11" s="58">
        <v>10</v>
      </c>
    </row>
    <row r="12" spans="1:7">
      <c r="A12" t="s">
        <v>95</v>
      </c>
      <c r="B12" s="50">
        <v>0</v>
      </c>
      <c r="C12" s="50" t="e">
        <f>SUM(C36,海外居住者のための収入等申告書!D46)*T13人的控除!$B$40</f>
        <v>#N/A</v>
      </c>
      <c r="D12" s="50" t="e">
        <f>SUM(海外居住者のための収入等申告書!H46,D36)*T13人的控除!$B$40</f>
        <v>#N/A</v>
      </c>
      <c r="F12" s="58" t="s">
        <v>374</v>
      </c>
      <c r="G12" s="58">
        <v>11</v>
      </c>
    </row>
    <row r="13" spans="1:7">
      <c r="A13" t="s">
        <v>96</v>
      </c>
      <c r="B13" s="50">
        <v>0</v>
      </c>
      <c r="C13" s="50">
        <f>海外居住者のための収入等申告書!D49*T13人的控除!$B$41</f>
        <v>0</v>
      </c>
      <c r="D13" s="50">
        <f>海外居住者のための収入等申告書!H49*T13人的控除!$B$41</f>
        <v>0</v>
      </c>
    </row>
    <row r="14" spans="1:7">
      <c r="A14" t="s">
        <v>97</v>
      </c>
      <c r="B14" s="50">
        <v>0</v>
      </c>
      <c r="C14" s="50">
        <f>海外居住者のための収入等申告書!D48*T13人的控除!$B$42</f>
        <v>0</v>
      </c>
      <c r="D14" s="50">
        <f>海外居住者のための収入等申告書!H48*T13人的控除!$B$42</f>
        <v>0</v>
      </c>
    </row>
    <row r="15" spans="1:7">
      <c r="A15" t="s">
        <v>98</v>
      </c>
      <c r="B15" s="50" t="e">
        <f>IF(VLOOKUP(海外居住者のための収入等申告書!D18,計算シート!$F$2:$G$9,2,0)=4,1,0)*T13人的控除!$B$44</f>
        <v>#N/A</v>
      </c>
      <c r="C15" s="50" t="e">
        <f>SUM(海外居住者のための収入等申告書!D50,C37,IF(VLOOKUP(海外居住者のための収入等申告書!$D$32,計算シート!$F$2:$G$9,2,0)=4,1,0),IF(AND(D9="e",VLOOKUP(海外居住者のための収入等申告書!$H$32,計算シート!$F$2:$G$9,2,0)=4),1,0))*T13人的控除!$B$44</f>
        <v>#N/A</v>
      </c>
      <c r="D15" s="50" t="e">
        <f>SUM(海外居住者のための収入等申告書!H50,D37,IF(VLOOKUP(海外居住者のための収入等申告書!$H$32,計算シート!$F$2:$G$9,2,0)=4,1,0),IF(AND(C9="e",VLOOKUP(海外居住者のための収入等申告書!$D$32,計算シート!$F$2:$G$9,2,0)=4),1,0))*T13人的控除!$B$44</f>
        <v>#N/A</v>
      </c>
    </row>
    <row r="16" spans="1:7">
      <c r="A16" t="s">
        <v>99</v>
      </c>
      <c r="B16" s="50" t="e">
        <f>IF(VLOOKUP(海外居住者のための収入等申告書!D18,計算シート!$F$2:$G$9,2,0)=5,1,0)*T13人的控除!$B$45</f>
        <v>#N/A</v>
      </c>
      <c r="C16" s="50" t="e">
        <f>SUM(海外居住者のための収入等申告書!D51,C38,IF(VLOOKUP(海外居住者のための収入等申告書!$D$32,計算シート!$F$2:$G$9,2,0)=5,1,0),IF(AND($D$9="e",VLOOKUP(海外居住者のための収入等申告書!$D$31,計算シート!$F$2:$G$9,2,0)=2,VLOOKUP(海外居住者のための収入等申告書!$H$32,計算シート!$F$2:$G$9,2,0)=5),1,0))*T13人的控除!B45</f>
        <v>#N/A</v>
      </c>
      <c r="D16" s="50" t="e">
        <f>SUM(海外居住者のための収入等申告書!H51,D38,IF(VLOOKUP(海外居住者のための収入等申告書!H32,計算シート!$F$2:$G$9,2,0)=5,1,0),IF(AND(C9="e",VLOOKUP(海外居住者のための収入等申告書!$D$31,計算シート!$F$2:$G$9,2,0)=2,VLOOKUP(海外居住者のための収入等申告書!$D$32,計算シート!$F$2:$G$9,2,0)=5),1,0))*T13人的控除!B45</f>
        <v>#N/A</v>
      </c>
    </row>
    <row r="17" spans="1:4">
      <c r="A17" t="s">
        <v>100</v>
      </c>
      <c r="B17" s="50">
        <v>0</v>
      </c>
      <c r="C17" s="50" t="e">
        <f>SUM(海外居住者のための収入等申告書!D52,C39,IF(AND($D$9="e",VLOOKUP(海外居住者のための収入等申告書!$D$31,計算シート!$F$2:$G$9,2,0)=1,VLOOKUP(海外居住者のための収入等申告書!$H$32,計算シート!$F$2:$G$9,2,0)=5),1,0))*T13人的控除!B46</f>
        <v>#N/A</v>
      </c>
      <c r="D17" s="50" t="e">
        <f>SUM(海外居住者のための収入等申告書!H52,D39,IF(AND($C$9="e",VLOOKUP(海外居住者のための収入等申告書!$D$31,計算シート!$F$2:$G$9,2,0)=1,VLOOKUP(海外居住者のための収入等申告書!$D$32,計算シート!$F$2:$G$9,2,0)=5),1,0))*T13人的控除!B46</f>
        <v>#N/A</v>
      </c>
    </row>
    <row r="18" spans="1:4">
      <c r="A18" s="101" t="s">
        <v>490</v>
      </c>
      <c r="B18" s="50" t="e">
        <f>IF(AND(B7&lt;=T13人的控除!B57,SUM(計算シート!B5:B6)&lt;=100000),T13人的控除!B50,0)</f>
        <v>#N/A</v>
      </c>
      <c r="C18" s="50" t="e">
        <f>IF(海外居住者のための収入等申告書!D29="はい",0,IF(C19=0,IF(VLOOKUP(海外居住者のための収入等申告書!D33,計算シート!$F$2:$G$9,2,0)=7,T13人的控除!$B$47,0),0))</f>
        <v>#N/A</v>
      </c>
      <c r="D18" s="50">
        <v>0</v>
      </c>
    </row>
    <row r="19" spans="1:4">
      <c r="A19" t="s">
        <v>102</v>
      </c>
      <c r="B19" s="50">
        <v>0</v>
      </c>
      <c r="C19" s="50" t="e">
        <f>IF(海外居住者のための収入等申告書!D29="はい",0,IF(AND(VLOOKUP(海外居住者のための収入等申告書!D33,計算シート!$F$2:$G$9,2,0)=7,C7&lt;=T13人的控除!$B$54,SUM(海外居住者のための収入等申告書!D44:D46)&gt;0),T13人的控除!$B$48,0))</f>
        <v>#N/A</v>
      </c>
      <c r="D19" s="50">
        <v>0</v>
      </c>
    </row>
    <row r="20" spans="1:4">
      <c r="A20" t="s">
        <v>103</v>
      </c>
      <c r="B20" s="50">
        <v>0</v>
      </c>
      <c r="C20" s="50" t="e">
        <f>IF(海外居住者のための収入等申告書!D29="はい",0,IF(AND(VLOOKUP(海外居住者のための収入等申告書!D33,計算シート!$F$2:$G$9,2,0)=8,C7&lt;=T13人的控除!$B$54),T13人的控除!$B$49,0))</f>
        <v>#N/A</v>
      </c>
      <c r="D20" s="50">
        <v>0</v>
      </c>
    </row>
    <row r="21" spans="1:4">
      <c r="A21" t="s">
        <v>107</v>
      </c>
      <c r="B21" s="50">
        <f>T13人的控除!$B$2</f>
        <v>330000</v>
      </c>
      <c r="C21" s="50">
        <f>T13人的控除!$B$2</f>
        <v>330000</v>
      </c>
      <c r="D21" s="50">
        <f>T13人的控除!B2</f>
        <v>330000</v>
      </c>
    </row>
    <row r="22" spans="1:4">
      <c r="A22" t="s">
        <v>104</v>
      </c>
      <c r="B22" s="50">
        <v>0</v>
      </c>
      <c r="C22" s="50" t="e">
        <f>SUM(海外居住者のための収入等申告書!D44:D49,C34:C36,IF(D9="e",1,0))</f>
        <v>#N/A</v>
      </c>
      <c r="D22" s="50" t="e">
        <f>SUM(海外居住者のための収入等申告書!H44:H49,D34:D36,IF(C9="e",1,0))</f>
        <v>#N/A</v>
      </c>
    </row>
    <row r="23" spans="1:4">
      <c r="A23" t="s">
        <v>105</v>
      </c>
      <c r="B23" s="96" t="e">
        <f>SUM(B2,B4,B6)*0.15</f>
        <v>#N/A</v>
      </c>
      <c r="C23" s="96" t="e">
        <f>SUM(C2,C4,C6)*0.15</f>
        <v>#N/A</v>
      </c>
      <c r="D23" s="96" t="e">
        <f>SUM(D2,D4,D6)*0.15</f>
        <v>#N/A</v>
      </c>
    </row>
    <row r="24" spans="1:4">
      <c r="A24" t="s">
        <v>108</v>
      </c>
      <c r="B24" s="50">
        <f>T13人的控除!$B$51</f>
        <v>350000</v>
      </c>
      <c r="C24" s="50" t="e">
        <f>T13人的控除!$B$51*SUM(1,C22)+IF(SUM(C22)&gt;0,T13人的控除!$B$52,0)</f>
        <v>#N/A</v>
      </c>
      <c r="D24" s="50" t="e">
        <f>T13人的控除!$B$51*SUM(1,D22)+IF(SUM(D22)&gt;0,T13人的控除!$B$52,0)</f>
        <v>#N/A</v>
      </c>
    </row>
    <row r="25" spans="1:4">
      <c r="A25" t="s">
        <v>109</v>
      </c>
      <c r="B25" s="50" t="e">
        <f>IF(OR(VLOOKUP(海外居住者のための収入等申告書!D18,計算シート!$F$2:$G$9,2,0)&gt;3,海外居住者のための収入等申告書!D16&lt;20),T13人的控除!$B$53,0)</f>
        <v>#N/A</v>
      </c>
      <c r="C25" s="50" t="e">
        <f>IF(OR(SUM(C18:C20)&gt;0,VLOOKUP(海外居住者のための収入等申告書!$D$32,計算シート!$F$2:$G$9,2,0)&gt;3,海外居住者のための収入等申告書!D28&lt;20),T13人的控除!$B$53,0)</f>
        <v>#N/A</v>
      </c>
      <c r="D25" s="50" t="e">
        <f>IF(OR(SUM(D18:D20)&gt;0,VLOOKUP(海外居住者のための収入等申告書!$D$32,計算シート!$F$2:$G$9,2,0)&gt;3,海外居住者のための収入等申告書!H28&lt;20),T13人的控除!$B$53,0)</f>
        <v>#N/A</v>
      </c>
    </row>
    <row r="26" spans="1:4">
      <c r="A26" t="s">
        <v>346</v>
      </c>
      <c r="B26" s="50" t="e">
        <f>SUM(B10:B21,B23)</f>
        <v>#N/A</v>
      </c>
      <c r="C26" s="50" t="e">
        <f>SUM(C10:C21,C23)</f>
        <v>#N/A</v>
      </c>
      <c r="D26" s="50" t="e">
        <f>SUM(D10:D21,D23)</f>
        <v>#N/A</v>
      </c>
    </row>
    <row r="27" spans="1:4">
      <c r="A27" t="s">
        <v>106</v>
      </c>
      <c r="B27" s="50" t="e">
        <f>IF(B7-B26&lt;0,0,ROUNDDOWN(B7-B26,-3))</f>
        <v>#N/A</v>
      </c>
      <c r="C27" s="50" t="e">
        <f>IF(C7-C26&lt;0,0,ROUNDDOWN(C7-C26,-3))</f>
        <v>#N/A</v>
      </c>
      <c r="D27" s="50" t="e">
        <f>IF(D7-D26&lt;0,0,ROUNDDOWN(D7-D26,-3))</f>
        <v>#N/A</v>
      </c>
    </row>
    <row r="28" spans="1:4">
      <c r="A28" t="s">
        <v>110</v>
      </c>
      <c r="B28" s="50" t="e">
        <f>B27*T16税率等!$B$2/100</f>
        <v>#N/A</v>
      </c>
      <c r="C28" s="50" t="e">
        <f>C27*T16税率等!$B$2/100</f>
        <v>#N/A</v>
      </c>
      <c r="D28" s="50" t="e">
        <f>D27*T16税率等!$B$2/100</f>
        <v>#N/A</v>
      </c>
    </row>
    <row r="29" spans="1:4">
      <c r="A29" t="s">
        <v>347</v>
      </c>
      <c r="B29" s="50">
        <v>0</v>
      </c>
      <c r="C29" s="50" t="e">
        <f>IF(C9="A",IF(D9="e",IF(海外居住者のための収入等申告書!H28&gt;=70,T13人的控除!$B$6,T15調整控除!$B$3),IF(D9="f",T15調整控除!$B$9,IF(D9="g",T15調整控除!$B$10,IF(D9="h",T15調整控除!$B$11,IF(D9="i",T15調整控除!$B$12,IF(D9="j",T15調整控除!$B$13,IF(D9="k",T15調整控除!$B$14,IF(D9="l",T15調整控除!$B$15,IF(D9="m",T15調整控除!$B$16,IF(D9="n",T15調整控除!$B$17,IF(D9="o",T15調整控除!$B$18,0))))))))))),IF(C9="B",IF(D9="e",IF(海外居住者のための収入等申告書!H28&gt;=70,T13人的控除!$B$7,T15調整控除!$B$4),IF(D9="f",T15調整控除!$B$19,IF(D9="g",T15調整控除!$B$20,IF(D9="h",T15調整控除!$B$21,IF(D9="i",T15調整控除!$B$22,IF(D9="j",T15調整控除!$B$23,IF(D9="k",T15調整控除!$B$24,IF(D9="l",T15調整控除!$B$25,IF(D9="m",T15調整控除!$B$26,IF(D9="n",T15調整控除!$B$27,IF(D9="o",T15調整控除!$B$28,0))))))))))),IF(C9="C",IF(D9="e",IF(海外居住者のための収入等申告書!H28&gt;=70,T13人的控除!$B$8,T15調整控除!$B$5),IF(D9="f",T15調整控除!$B$29,IF(D9="g",T15調整控除!$B$30,IF(D9="h",T15調整控除!$B$31,IF(D9="i",T15調整控除!$B$32,IF(D9="j",T15調整控除!$B$33,IF(D9="k",T15調整控除!$B$34,IF(D9="l",T15調整控除!$B$35,IF(D9="m",T15調整控除!$B$36,IF(D9="n",T15調整控除!$B$37,IF(D9="o",T15調整控除!$B$38,0))))))))))),0)))</f>
        <v>#N/A</v>
      </c>
      <c r="D29" s="50" t="e">
        <f>IF(D9="A",IF(C9="e",IF(海外居住者のための収入等申告書!D28&gt;=70,T13人的控除!$B$6,T15調整控除!$B$3),IF(C9="f",T15調整控除!$B$9,IF(C9="g",T15調整控除!$B$10,IF(C9="h",T15調整控除!$B$11,IF(C9="i",T15調整控除!$B$12,IF(C9="j",T15調整控除!$B$13,IF(C9="k",T15調整控除!$B$14,IF(C9="l",T15調整控除!$B$15,IF(C9="m",T15調整控除!$B$16,IF(C9="n",T15調整控除!$B$17,IF(C9="o",T15調整控除!$B$18,0))))))))))),IF(D9="B",IF(C9="e",IF(海外居住者のための収入等申告書!H28&gt;=70,T13人的控除!$B$7,T15調整控除!$B$4),IF(C9="f",T15調整控除!$B$19,IF(C9="g",T15調整控除!$B$20,IF(C9="h",T15調整控除!$B$21,IF(C9="i",T15調整控除!$B$22,IF(C9="j",T15調整控除!$B$23,IF(C9="k",T15調整控除!$B$24,IF(C9="l",T15調整控除!$B$25,IF(C9="m",T15調整控除!$B$26,IF(C9="n",T15調整控除!$B$27,IF(C9="o",T15調整控除!$B$28,0))))))))))),IF(D9="C",IF(C9="e",IF(海外居住者のための収入等申告書!D28&gt;=70,T13人的控除!$B$8,T15調整控除!$B$5),IF(C9="f",T15調整控除!$B$29,IF(C9="g",T15調整控除!$B$30,IF(C9="h",T15調整控除!$B$31,IF(C9="i",T15調整控除!$B$32,IF(C9="j",T15調整控除!$B$33,IF(C9="k",T15調整控除!$B$34,IF(C9="l",T15調整控除!$B$35,IF(C9="m",T15調整控除!$B$36,IF(C9="n",T15調整控除!$B$37,IF(C9="o",T15調整控除!$B$38,0))))))))))),0)))</f>
        <v>#N/A</v>
      </c>
    </row>
    <row r="30" spans="1:4">
      <c r="A30" t="s">
        <v>111</v>
      </c>
      <c r="B30" s="75" t="e">
        <f>SUM(T15調整控除!$B$2,B11/T13人的控除!$B$39*T15調整控除!$B$39,B12/T13人的控除!$B$40*T15調整控除!$B$40,B13/T13人的控除!$B$41*T15調整控除!$B$41,B14/T13人的控除!$B$42*T15調整控除!$B$42,B15/T13人的控除!$B$44*T15調整控除!$B$44,B16/T13人的控除!$B$45*T15調整控除!$B$45,B17/T13人的控除!$B$46*T15調整控除!$B$46,B18/T13人的控除!$B$47*T15調整控除!$B$47,B19/T13人的控除!$B$48*T15調整控除!$B$48,B20/T13人的控除!$B$49*T15調整控除!$B$49,B29)</f>
        <v>#N/A</v>
      </c>
      <c r="C30" s="75" t="e">
        <f>SUM(T15調整控除!$B$2,C11/T13人的控除!$B$39*T15調整控除!$B$39,C12/T13人的控除!$B$40*T15調整控除!$B$40,C13/T13人的控除!$B$41*T15調整控除!$B$41,C14/T13人的控除!$B$42*T15調整控除!$B$42,C15/T13人的控除!$B$44*T15調整控除!$B$44,C16/T13人的控除!$B$45*T15調整控除!$B$45,C17/T13人的控除!$B$46*T15調整控除!$B$46,C18/T13人的控除!$B$47*T15調整控除!$B$47,C19/T13人的控除!$B$48*T15調整控除!$B$48,C20/T13人的控除!$B$49*T15調整控除!$B$49,C29)</f>
        <v>#N/A</v>
      </c>
      <c r="D30" s="75" t="e">
        <f>SUM(T15調整控除!$B$2,D11/T13人的控除!$B$39*T15調整控除!$B$39,D12/T13人的控除!$B$40*T15調整控除!$B$40,D13/T13人的控除!$B$41*T15調整控除!$B$41,D14/T13人的控除!$B$42*T15調整控除!$B$42,D15/T13人的控除!$B$44*T15調整控除!$B$44,D16/T13人的控除!$B$45*T15調整控除!$B$45,D17/T13人的控除!$B$46*T15調整控除!$B$46,D18/T13人的控除!$B$47*T15調整控除!$B$47,D19/T13人的控除!$B$48*T15調整控除!$B$48,D20/T13人的控除!$B$49*T15調整控除!$B$49,D29)</f>
        <v>#N/A</v>
      </c>
    </row>
    <row r="31" spans="1:4">
      <c r="A31" t="s">
        <v>112</v>
      </c>
      <c r="B31" s="50" t="e">
        <f>ROUNDDOWN(IF(B27&lt;=T15調整控除!$B$51,IF((MIN(B30,B27))&lt;0,0,MIN(B30,B27))*T15調整控除!$B$52/100,IF((B27-(B30-T15調整控除!$B$51))*T15調整控除!$B$52/100&lt;T15調整控除!$B$53,T15調整控除!$B$53,(B27-(B30-T15調整控除!$B$51))*T15調整控除!$B$52/100)),0)</f>
        <v>#N/A</v>
      </c>
      <c r="C31" s="50" t="e">
        <f>ROUNDDOWN(IF(C27&lt;=T15調整控除!$B$51,IF((MIN(C30,C27))&lt;0,0,MIN(C30,C27))*T15調整控除!$B$52/100,IF((C27-(C30-T15調整控除!$B$51))*T15調整控除!$B$52/100&lt;T15調整控除!$B$53,T15調整控除!$B$53,(C27-(C30-T15調整控除!$B$51))*T15調整控除!$B$52/100)),0)</f>
        <v>#N/A</v>
      </c>
      <c r="D31" s="50" t="e">
        <f>ROUNDDOWN(IF(D27&lt;=T15調整控除!$B$51,IF((MIN(D30,D27))&lt;0,0,MIN(D30,D27))*T15調整控除!$B$52/100,IF((D27-(D30-T15調整控除!$B$51))*T15調整控除!$B$52/100&lt;T15調整控除!$B$53,T15調整控除!$B$53,(D27-(D30-T15調整控除!$B$51))*T15調整控除!$B$52/100)),0)</f>
        <v>#N/A</v>
      </c>
    </row>
    <row r="32" spans="1:4">
      <c r="A32" t="s">
        <v>113</v>
      </c>
      <c r="B32" s="50" t="e">
        <f>IF((((B24-B7)*T16税率等!$B$2/10)+ROUNDDOWN(B28-B31,-2))&lt;0,0,(((B24-B7)*T16税率等!$B$2/10)+ROUNDDOWN(B28-B31,-2)))</f>
        <v>#N/A</v>
      </c>
      <c r="C32" s="50" t="e">
        <f>IF((((C24-C7)*T16税率等!$B$2/10)+ROUNDDOWN(C28-C31,-2))&lt;0,0,(((C24-C7)*T16税率等!$B$2/10)+ROUNDDOWN(C28-C31,-2)))</f>
        <v>#N/A</v>
      </c>
      <c r="D32" s="50" t="e">
        <f>IF((((D24-D7)*T16税率等!$B$2/10)+ROUNDDOWN(D28-D31,-2))&lt;0,0,(((D24-D7)*T16税率等!$B$2/10)+ROUNDDOWN(D28-D31,-2)))</f>
        <v>#N/A</v>
      </c>
    </row>
    <row r="33" spans="1:4">
      <c r="A33" t="s">
        <v>394</v>
      </c>
      <c r="B33" s="50" t="e">
        <f>IF(OR(B7&lt;=B25,B7&lt;=B24),0,ROUNDDOWN(IF(OR(B7&lt;=B24,B7&lt;=B24,B28-B31-B32&lt;0),0,B28-B31-B32),-2))</f>
        <v>#N/A</v>
      </c>
      <c r="C33" s="50" t="e">
        <f>IF(OR(C7&lt;=C25,C7&lt;=C24),0,ROUNDDOWN(IF(OR(C7&lt;=C24,C7&lt;=C24,C28-C31-C32&lt;0),0,C28-C31-C32),-2))</f>
        <v>#N/A</v>
      </c>
      <c r="D33" s="50" t="e">
        <f>IF(VLOOKUP(海外居住者のための収入等申告書!D30,計算シート!F2:G12,2,0)=2,0,IF(OR(D7&lt;=D25,D7&lt;=D24),0,ROUNDDOWN(IF(OR(D7&lt;=D24,D7&lt;=D24,D28-D31-D32&lt;0),0,D28-D31-D32),-2)))</f>
        <v>#N/A</v>
      </c>
    </row>
    <row r="34" spans="1:4">
      <c r="A34" t="s">
        <v>375</v>
      </c>
      <c r="B34" s="50"/>
      <c r="C34" s="50" t="e">
        <f>IF(VLOOKUP(海外居住者のための収入等申告書!$D$17,計算シート!$F$10:$G$12,2,0)=9,IF(AND(海外居住者のための収入等申告書!$D$16&lt;16,$B$7&lt;=T11所得区分!$B$5),1,0),0)</f>
        <v>#N/A</v>
      </c>
      <c r="D34" s="50" t="e">
        <f>IF(VLOOKUP(海外居住者のための収入等申告書!$D$17,計算シート!$F$10:$G$12,2,0)=10,IF(AND(海外居住者のための収入等申告書!$D$16&lt;16,$B$7&lt;=T11所得区分!$B$5),1,0),0)</f>
        <v>#N/A</v>
      </c>
    </row>
    <row r="35" spans="1:4">
      <c r="A35" t="s">
        <v>369</v>
      </c>
      <c r="C35" t="e">
        <f>IF(VLOOKUP(海外居住者のための収入等申告書!$D$17,計算シート!$F$10:$G$12,2,0)=9,IF(AND(OR(AND(海外居住者のための収入等申告書!$D$16&gt;=16,海外居住者のための収入等申告書!$D$16&lt;=18),海外居住者のための収入等申告書!$D$16&gt;22),$B$7&lt;=T11所得区分!$B$5),1,0),0)</f>
        <v>#N/A</v>
      </c>
      <c r="D35" t="e">
        <f>IF(VLOOKUP(海外居住者のための収入等申告書!$D$17,計算シート!$F$10:$G$12,2,0)=10,IF(AND(OR(AND(海外居住者のための収入等申告書!$D$16&gt;=16,海外居住者のための収入等申告書!$D$16&lt;=18),海外居住者のための収入等申告書!$D$16&gt;22),$B$7&lt;=T11所得区分!$B$5),1,0),0)</f>
        <v>#N/A</v>
      </c>
    </row>
    <row r="36" spans="1:4">
      <c r="A36" t="s">
        <v>370</v>
      </c>
      <c r="C36" t="e">
        <f>IF(VLOOKUP(海外居住者のための収入等申告書!$D$17,計算シート!$F$10:$G$12,2,0)=9,IF(AND(AND(海外居住者のための収入等申告書!$D$16&gt;=19,海外居住者のための収入等申告書!$D$16&lt;=22),$B$7&lt;=T11所得区分!$B$5),1,0),0)</f>
        <v>#N/A</v>
      </c>
      <c r="D36" t="e">
        <f>IF(VLOOKUP(海外居住者のための収入等申告書!$D$17,計算シート!$F$10:$G$12,2,0)=10,IF(AND(AND(海外居住者のための収入等申告書!$D$16&gt;=19,海外居住者のための収入等申告書!$D$16&lt;=22),$B$7&lt;=T11所得区分!$B$5),1,0),0)</f>
        <v>#N/A</v>
      </c>
    </row>
    <row r="37" spans="1:4">
      <c r="A37" t="s">
        <v>371</v>
      </c>
      <c r="C37" t="e">
        <f>IF(AND(SUM(C34:C36)&gt;0,$B$15&gt;0),1,0)</f>
        <v>#N/A</v>
      </c>
      <c r="D37" t="e">
        <f>IF(AND(SUM(D34:D36)&gt;0,$B$15&gt;0),1,0)</f>
        <v>#N/A</v>
      </c>
    </row>
    <row r="38" spans="1:4">
      <c r="A38" t="s">
        <v>372</v>
      </c>
      <c r="C38" t="e">
        <f>IF(AND(SUM(C34:C36)&gt;0,$B$16&gt;0,C39=0),1,0)</f>
        <v>#N/A</v>
      </c>
      <c r="D38" t="e">
        <f>IF(AND(SUM(D34:D36)&gt;0,$B$16&gt;0,D39=0),1,0)</f>
        <v>#N/A</v>
      </c>
    </row>
    <row r="39" spans="1:4">
      <c r="A39" t="s">
        <v>373</v>
      </c>
      <c r="C39" t="e">
        <f>IF(AND(SUM(C34:C36)&gt;0,$B$16&gt;0,VLOOKUP(海外居住者のための収入等申告書!$D$19,計算シート!$F$2:$G$12,2,0)=1),1,0)</f>
        <v>#N/A</v>
      </c>
      <c r="D39" t="e">
        <f>IF(AND(SUM(D34:D36)&gt;0,$B$16&gt;0,VLOOKUP(海外居住者のための収入等申告書!$D$19,計算シート!$F$2:$G$12,2,0)=1),1,0)</f>
        <v>#N/A</v>
      </c>
    </row>
    <row r="40" spans="1:4">
      <c r="A40" t="s">
        <v>402</v>
      </c>
      <c r="C40" s="50" t="e">
        <f>SUM(C2,C4)</f>
        <v>#N/A</v>
      </c>
      <c r="D40" s="50" t="e">
        <f>SUM(D2,D4)</f>
        <v>#N/A</v>
      </c>
    </row>
    <row r="41" spans="1:4">
      <c r="A41" t="s">
        <v>403</v>
      </c>
      <c r="C41" s="50" t="e">
        <f>C6</f>
        <v>#N/A</v>
      </c>
      <c r="D41" s="50" t="e">
        <f>D6</f>
        <v>#N/A</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zoomScaleNormal="100" workbookViewId="0">
      <selection activeCell="D37" sqref="D37"/>
    </sheetView>
  </sheetViews>
  <sheetFormatPr defaultRowHeight="13.5"/>
  <cols>
    <col min="2" max="2" width="9.5" style="59" bestFit="1" customWidth="1"/>
    <col min="4" max="4" width="46.5" bestFit="1" customWidth="1"/>
  </cols>
  <sheetData>
    <row r="1" spans="1:4">
      <c r="A1" s="52" t="s">
        <v>249</v>
      </c>
      <c r="B1" s="51" t="s">
        <v>129</v>
      </c>
      <c r="C1" s="52" t="s">
        <v>130</v>
      </c>
      <c r="D1" s="52" t="s">
        <v>131</v>
      </c>
    </row>
    <row r="2" spans="1:4">
      <c r="A2" s="52">
        <v>1</v>
      </c>
      <c r="B2" s="51">
        <v>9000000</v>
      </c>
      <c r="C2" s="52" t="s">
        <v>132</v>
      </c>
      <c r="D2" s="52" t="s">
        <v>133</v>
      </c>
    </row>
    <row r="3" spans="1:4">
      <c r="A3" s="52">
        <v>2</v>
      </c>
      <c r="B3" s="51">
        <v>9500000</v>
      </c>
      <c r="C3" s="52" t="s">
        <v>132</v>
      </c>
      <c r="D3" s="52" t="s">
        <v>134</v>
      </c>
    </row>
    <row r="4" spans="1:4">
      <c r="A4" s="52">
        <v>3</v>
      </c>
      <c r="B4" s="51">
        <v>10000000</v>
      </c>
      <c r="C4" s="52" t="s">
        <v>132</v>
      </c>
      <c r="D4" s="52" t="s">
        <v>135</v>
      </c>
    </row>
    <row r="5" spans="1:4">
      <c r="A5" s="52">
        <v>4</v>
      </c>
      <c r="B5" s="51">
        <v>380000</v>
      </c>
      <c r="C5" s="52" t="s">
        <v>132</v>
      </c>
      <c r="D5" s="52" t="s">
        <v>136</v>
      </c>
    </row>
    <row r="6" spans="1:4">
      <c r="A6" s="52">
        <v>5</v>
      </c>
      <c r="B6" s="51">
        <v>400000</v>
      </c>
      <c r="C6" s="52" t="s">
        <v>132</v>
      </c>
      <c r="D6" s="52" t="s">
        <v>137</v>
      </c>
    </row>
    <row r="7" spans="1:4">
      <c r="A7" s="52">
        <v>6</v>
      </c>
      <c r="B7" s="51">
        <v>450000</v>
      </c>
      <c r="C7" s="52" t="s">
        <v>132</v>
      </c>
      <c r="D7" s="52" t="s">
        <v>138</v>
      </c>
    </row>
    <row r="8" spans="1:4">
      <c r="A8" s="52">
        <v>7</v>
      </c>
      <c r="B8" s="51">
        <v>900000</v>
      </c>
      <c r="C8" s="52" t="s">
        <v>132</v>
      </c>
      <c r="D8" s="52" t="s">
        <v>139</v>
      </c>
    </row>
    <row r="9" spans="1:4">
      <c r="A9" s="52">
        <v>8</v>
      </c>
      <c r="B9" s="51">
        <v>950000</v>
      </c>
      <c r="C9" s="52" t="s">
        <v>132</v>
      </c>
      <c r="D9" s="52" t="s">
        <v>140</v>
      </c>
    </row>
    <row r="10" spans="1:4">
      <c r="A10" s="52">
        <v>9</v>
      </c>
      <c r="B10" s="53">
        <v>1000000</v>
      </c>
      <c r="C10" s="52" t="s">
        <v>132</v>
      </c>
      <c r="D10" s="52" t="s">
        <v>141</v>
      </c>
    </row>
    <row r="11" spans="1:4">
      <c r="A11" s="52">
        <v>10</v>
      </c>
      <c r="B11" s="53">
        <v>1050000</v>
      </c>
      <c r="C11" s="52" t="s">
        <v>132</v>
      </c>
      <c r="D11" s="52" t="s">
        <v>142</v>
      </c>
    </row>
    <row r="12" spans="1:4">
      <c r="A12" s="52">
        <v>11</v>
      </c>
      <c r="B12" s="53">
        <v>1100000</v>
      </c>
      <c r="C12" s="52" t="s">
        <v>132</v>
      </c>
      <c r="D12" s="52" t="s">
        <v>143</v>
      </c>
    </row>
    <row r="13" spans="1:4">
      <c r="A13" s="52">
        <v>12</v>
      </c>
      <c r="B13" s="53">
        <v>1150000</v>
      </c>
      <c r="C13" s="52" t="s">
        <v>132</v>
      </c>
      <c r="D13" s="52" t="s">
        <v>144</v>
      </c>
    </row>
    <row r="14" spans="1:4">
      <c r="A14" s="52">
        <v>13</v>
      </c>
      <c r="B14" s="53">
        <v>1200000</v>
      </c>
      <c r="C14" s="52" t="s">
        <v>132</v>
      </c>
      <c r="D14" s="52" t="s">
        <v>145</v>
      </c>
    </row>
    <row r="15" spans="1:4">
      <c r="A15" s="52">
        <v>14</v>
      </c>
      <c r="B15" s="53">
        <v>1230000</v>
      </c>
      <c r="C15" s="52" t="s">
        <v>132</v>
      </c>
      <c r="D15" s="52" t="s">
        <v>146</v>
      </c>
    </row>
    <row r="16" spans="1:4">
      <c r="A16" s="52">
        <v>15</v>
      </c>
      <c r="B16" s="51">
        <v>651000</v>
      </c>
      <c r="C16" s="52" t="s">
        <v>132</v>
      </c>
      <c r="D16" s="52" t="s">
        <v>147</v>
      </c>
    </row>
    <row r="17" spans="1:4">
      <c r="A17" s="52">
        <v>16</v>
      </c>
      <c r="B17" s="51">
        <v>1619000</v>
      </c>
      <c r="C17" s="52" t="s">
        <v>132</v>
      </c>
      <c r="D17" s="52" t="s">
        <v>148</v>
      </c>
    </row>
    <row r="18" spans="1:4">
      <c r="A18" s="52">
        <v>17</v>
      </c>
      <c r="B18" s="51">
        <v>1620000</v>
      </c>
      <c r="C18" s="52" t="s">
        <v>132</v>
      </c>
      <c r="D18" s="52" t="s">
        <v>149</v>
      </c>
    </row>
    <row r="19" spans="1:4">
      <c r="A19" s="52">
        <v>18</v>
      </c>
      <c r="B19" s="51">
        <v>1622000</v>
      </c>
      <c r="C19" s="52" t="s">
        <v>132</v>
      </c>
      <c r="D19" s="52" t="s">
        <v>150</v>
      </c>
    </row>
    <row r="20" spans="1:4">
      <c r="A20" s="52">
        <v>19</v>
      </c>
      <c r="B20" s="51">
        <v>1624000</v>
      </c>
      <c r="C20" s="52" t="s">
        <v>132</v>
      </c>
      <c r="D20" s="52" t="s">
        <v>151</v>
      </c>
    </row>
    <row r="21" spans="1:4">
      <c r="A21" s="52">
        <v>20</v>
      </c>
      <c r="B21" s="51">
        <v>1628000</v>
      </c>
      <c r="C21" s="52" t="s">
        <v>132</v>
      </c>
      <c r="D21" s="52" t="s">
        <v>152</v>
      </c>
    </row>
    <row r="22" spans="1:4">
      <c r="A22" s="52">
        <v>21</v>
      </c>
      <c r="B22" s="51">
        <v>1800000</v>
      </c>
      <c r="C22" s="52" t="s">
        <v>132</v>
      </c>
      <c r="D22" s="52" t="s">
        <v>153</v>
      </c>
    </row>
    <row r="23" spans="1:4">
      <c r="A23" s="52">
        <v>22</v>
      </c>
      <c r="B23" s="51">
        <v>3600000</v>
      </c>
      <c r="C23" s="52" t="s">
        <v>132</v>
      </c>
      <c r="D23" s="52" t="s">
        <v>154</v>
      </c>
    </row>
    <row r="24" spans="1:4">
      <c r="A24" s="52">
        <v>23</v>
      </c>
      <c r="B24" s="51">
        <v>6600000</v>
      </c>
      <c r="C24" s="52" t="s">
        <v>132</v>
      </c>
      <c r="D24" s="52" t="s">
        <v>155</v>
      </c>
    </row>
    <row r="25" spans="1:4">
      <c r="A25" s="52">
        <v>24</v>
      </c>
      <c r="B25" s="51">
        <v>10000000</v>
      </c>
      <c r="C25" s="52" t="s">
        <v>132</v>
      </c>
      <c r="D25" s="52" t="s">
        <v>156</v>
      </c>
    </row>
    <row r="26" spans="1:4">
      <c r="A26" s="52">
        <v>25</v>
      </c>
      <c r="B26" s="51">
        <v>63000</v>
      </c>
      <c r="C26" s="52" t="s">
        <v>132</v>
      </c>
      <c r="D26" s="58" t="s">
        <v>250</v>
      </c>
    </row>
    <row r="27" spans="1:4">
      <c r="A27" s="52">
        <v>26</v>
      </c>
      <c r="B27" s="51">
        <v>73000</v>
      </c>
      <c r="C27" s="52" t="s">
        <v>132</v>
      </c>
      <c r="D27" s="58" t="s">
        <v>251</v>
      </c>
    </row>
    <row r="28" spans="1:4">
      <c r="A28" s="52">
        <v>27</v>
      </c>
      <c r="B28" s="51">
        <v>83000</v>
      </c>
      <c r="C28" s="52" t="s">
        <v>132</v>
      </c>
      <c r="D28" s="58" t="s">
        <v>252</v>
      </c>
    </row>
    <row r="29" spans="1:4">
      <c r="A29" s="52">
        <v>28</v>
      </c>
      <c r="B29" s="51">
        <v>93000</v>
      </c>
      <c r="C29" s="52" t="s">
        <v>132</v>
      </c>
      <c r="D29" s="58" t="s">
        <v>253</v>
      </c>
    </row>
    <row r="30" spans="1:4">
      <c r="A30" s="52">
        <v>29</v>
      </c>
      <c r="B30" s="51">
        <v>101000</v>
      </c>
      <c r="C30" s="52" t="s">
        <v>132</v>
      </c>
      <c r="D30" s="58" t="s">
        <v>254</v>
      </c>
    </row>
    <row r="31" spans="1:4">
      <c r="A31" s="52">
        <v>30</v>
      </c>
      <c r="B31" s="51">
        <v>107000</v>
      </c>
      <c r="C31" s="52" t="s">
        <v>132</v>
      </c>
      <c r="D31" s="58" t="s">
        <v>255</v>
      </c>
    </row>
    <row r="32" spans="1:4">
      <c r="A32" s="52">
        <v>31</v>
      </c>
      <c r="B32" s="51">
        <v>114000</v>
      </c>
      <c r="C32" s="52" t="s">
        <v>132</v>
      </c>
      <c r="D32" s="58" t="s">
        <v>256</v>
      </c>
    </row>
    <row r="33" spans="1:4">
      <c r="A33" s="52">
        <v>32</v>
      </c>
      <c r="B33" s="51">
        <v>122000</v>
      </c>
      <c r="C33" s="52" t="s">
        <v>132</v>
      </c>
      <c r="D33" s="58" t="s">
        <v>257</v>
      </c>
    </row>
    <row r="34" spans="1:4">
      <c r="A34" s="52">
        <v>33</v>
      </c>
      <c r="B34" s="51">
        <v>130000</v>
      </c>
      <c r="C34" s="52" t="s">
        <v>132</v>
      </c>
      <c r="D34" s="58" t="s">
        <v>258</v>
      </c>
    </row>
    <row r="35" spans="1:4">
      <c r="A35" s="52">
        <v>34</v>
      </c>
      <c r="B35" s="51">
        <v>138000</v>
      </c>
      <c r="C35" s="52" t="s">
        <v>132</v>
      </c>
      <c r="D35" s="58" t="s">
        <v>259</v>
      </c>
    </row>
    <row r="36" spans="1:4">
      <c r="A36" s="52">
        <v>35</v>
      </c>
      <c r="B36" s="51">
        <v>146000</v>
      </c>
      <c r="C36" s="52" t="s">
        <v>132</v>
      </c>
      <c r="D36" s="58" t="s">
        <v>260</v>
      </c>
    </row>
    <row r="37" spans="1:4">
      <c r="A37" s="52">
        <v>36</v>
      </c>
      <c r="B37" s="51">
        <v>155000</v>
      </c>
      <c r="C37" s="52" t="s">
        <v>132</v>
      </c>
      <c r="D37" s="58" t="s">
        <v>261</v>
      </c>
    </row>
    <row r="38" spans="1:4">
      <c r="A38" s="52">
        <v>37</v>
      </c>
      <c r="B38" s="51">
        <v>165000</v>
      </c>
      <c r="C38" s="52" t="s">
        <v>132</v>
      </c>
      <c r="D38" s="58" t="s">
        <v>262</v>
      </c>
    </row>
    <row r="39" spans="1:4">
      <c r="A39" s="52">
        <v>38</v>
      </c>
      <c r="B39" s="51">
        <v>175000</v>
      </c>
      <c r="C39" s="52" t="s">
        <v>132</v>
      </c>
      <c r="D39" s="58" t="s">
        <v>263</v>
      </c>
    </row>
    <row r="40" spans="1:4">
      <c r="A40" s="52">
        <v>39</v>
      </c>
      <c r="B40" s="51">
        <v>185000</v>
      </c>
      <c r="C40" s="52" t="s">
        <v>132</v>
      </c>
      <c r="D40" s="58" t="s">
        <v>264</v>
      </c>
    </row>
    <row r="41" spans="1:4">
      <c r="A41" s="52">
        <v>40</v>
      </c>
      <c r="B41" s="51">
        <v>195000</v>
      </c>
      <c r="C41" s="52" t="s">
        <v>132</v>
      </c>
      <c r="D41" s="58" t="s">
        <v>265</v>
      </c>
    </row>
    <row r="42" spans="1:4">
      <c r="A42" s="52">
        <v>41</v>
      </c>
      <c r="B42" s="51">
        <v>210000</v>
      </c>
      <c r="C42" s="52" t="s">
        <v>132</v>
      </c>
      <c r="D42" s="58" t="s">
        <v>266</v>
      </c>
    </row>
    <row r="43" spans="1:4">
      <c r="A43" s="52">
        <v>42</v>
      </c>
      <c r="B43" s="51">
        <v>230000</v>
      </c>
      <c r="C43" s="52" t="s">
        <v>132</v>
      </c>
      <c r="D43" s="58" t="s">
        <v>267</v>
      </c>
    </row>
    <row r="44" spans="1:4">
      <c r="A44" s="52">
        <v>43</v>
      </c>
      <c r="B44" s="51">
        <v>250000</v>
      </c>
      <c r="C44" s="52" t="s">
        <v>132</v>
      </c>
      <c r="D44" s="58" t="s">
        <v>268</v>
      </c>
    </row>
    <row r="45" spans="1:4">
      <c r="A45" s="52">
        <v>44</v>
      </c>
      <c r="B45" s="51">
        <v>270000</v>
      </c>
      <c r="C45" s="52" t="s">
        <v>132</v>
      </c>
      <c r="D45" s="58" t="s">
        <v>269</v>
      </c>
    </row>
    <row r="46" spans="1:4">
      <c r="A46" s="52">
        <v>45</v>
      </c>
      <c r="B46" s="51">
        <v>290000</v>
      </c>
      <c r="C46" s="52" t="s">
        <v>132</v>
      </c>
      <c r="D46" s="58" t="s">
        <v>270</v>
      </c>
    </row>
    <row r="47" spans="1:4">
      <c r="A47" s="52">
        <v>46</v>
      </c>
      <c r="B47" s="51">
        <v>310000</v>
      </c>
      <c r="C47" s="52" t="s">
        <v>132</v>
      </c>
      <c r="D47" s="58" t="s">
        <v>271</v>
      </c>
    </row>
    <row r="48" spans="1:4">
      <c r="A48" s="52">
        <v>47</v>
      </c>
      <c r="B48" s="51">
        <v>330000</v>
      </c>
      <c r="C48" s="52" t="s">
        <v>132</v>
      </c>
      <c r="D48" s="58" t="s">
        <v>272</v>
      </c>
    </row>
    <row r="49" spans="1:4">
      <c r="A49" s="52">
        <v>48</v>
      </c>
      <c r="B49" s="51">
        <v>350000</v>
      </c>
      <c r="C49" s="52" t="s">
        <v>132</v>
      </c>
      <c r="D49" s="58" t="s">
        <v>273</v>
      </c>
    </row>
    <row r="50" spans="1:4">
      <c r="A50" s="52">
        <v>49</v>
      </c>
      <c r="B50" s="51">
        <v>370000</v>
      </c>
      <c r="C50" s="52" t="s">
        <v>132</v>
      </c>
      <c r="D50" s="58" t="s">
        <v>274</v>
      </c>
    </row>
    <row r="51" spans="1:4">
      <c r="A51" s="52">
        <v>50</v>
      </c>
      <c r="B51" s="51">
        <v>395000</v>
      </c>
      <c r="C51" s="52" t="s">
        <v>132</v>
      </c>
      <c r="D51" s="58" t="s">
        <v>275</v>
      </c>
    </row>
    <row r="52" spans="1:4">
      <c r="A52" s="52">
        <v>51</v>
      </c>
      <c r="B52" s="51">
        <v>425000</v>
      </c>
      <c r="C52" s="52" t="s">
        <v>132</v>
      </c>
      <c r="D52" s="58" t="s">
        <v>276</v>
      </c>
    </row>
    <row r="53" spans="1:4">
      <c r="A53" s="52">
        <v>52</v>
      </c>
      <c r="B53" s="51">
        <v>455000</v>
      </c>
      <c r="C53" s="52" t="s">
        <v>132</v>
      </c>
      <c r="D53" s="58" t="s">
        <v>277</v>
      </c>
    </row>
    <row r="54" spans="1:4">
      <c r="A54" s="52">
        <v>53</v>
      </c>
      <c r="B54" s="51">
        <v>485000</v>
      </c>
      <c r="C54" s="52" t="s">
        <v>132</v>
      </c>
      <c r="D54" s="58" t="s">
        <v>278</v>
      </c>
    </row>
    <row r="55" spans="1:4">
      <c r="A55" s="52">
        <v>54</v>
      </c>
      <c r="B55" s="51">
        <v>515000</v>
      </c>
      <c r="C55" s="52" t="s">
        <v>132</v>
      </c>
      <c r="D55" s="58" t="s">
        <v>279</v>
      </c>
    </row>
    <row r="56" spans="1:4">
      <c r="A56" s="52">
        <v>55</v>
      </c>
      <c r="B56" s="51">
        <v>545000</v>
      </c>
      <c r="C56" s="52" t="s">
        <v>132</v>
      </c>
      <c r="D56" s="58" t="s">
        <v>280</v>
      </c>
    </row>
    <row r="57" spans="1:4">
      <c r="A57" s="52">
        <v>56</v>
      </c>
      <c r="B57" s="51">
        <v>575000</v>
      </c>
      <c r="C57" s="52" t="s">
        <v>132</v>
      </c>
      <c r="D57" s="58" t="s">
        <v>281</v>
      </c>
    </row>
    <row r="58" spans="1:4">
      <c r="A58" s="52">
        <v>57</v>
      </c>
      <c r="B58" s="51">
        <v>605000</v>
      </c>
      <c r="C58" s="52" t="s">
        <v>132</v>
      </c>
      <c r="D58" s="58" t="s">
        <v>282</v>
      </c>
    </row>
    <row r="59" spans="1:4">
      <c r="A59" s="52">
        <v>58</v>
      </c>
      <c r="B59" s="51">
        <v>635000</v>
      </c>
      <c r="C59" s="52" t="s">
        <v>132</v>
      </c>
      <c r="D59" s="58" t="s">
        <v>283</v>
      </c>
    </row>
    <row r="60" spans="1:4">
      <c r="A60" s="52">
        <v>59</v>
      </c>
      <c r="B60" s="51">
        <v>665000</v>
      </c>
      <c r="C60" s="52" t="s">
        <v>132</v>
      </c>
      <c r="D60" s="58" t="s">
        <v>284</v>
      </c>
    </row>
    <row r="61" spans="1:4">
      <c r="A61" s="52">
        <v>60</v>
      </c>
      <c r="B61" s="51">
        <v>695000</v>
      </c>
      <c r="C61" s="52" t="s">
        <v>132</v>
      </c>
      <c r="D61" s="58" t="s">
        <v>285</v>
      </c>
    </row>
    <row r="62" spans="1:4">
      <c r="A62" s="52">
        <v>61</v>
      </c>
      <c r="B62" s="51">
        <v>730000</v>
      </c>
      <c r="C62" s="52" t="s">
        <v>132</v>
      </c>
      <c r="D62" s="58" t="s">
        <v>286</v>
      </c>
    </row>
    <row r="63" spans="1:4">
      <c r="A63" s="52">
        <v>62</v>
      </c>
      <c r="B63" s="51">
        <v>770000</v>
      </c>
      <c r="C63" s="52" t="s">
        <v>132</v>
      </c>
      <c r="D63" s="58" t="s">
        <v>287</v>
      </c>
    </row>
    <row r="64" spans="1:4">
      <c r="A64" s="52">
        <v>63</v>
      </c>
      <c r="B64" s="51">
        <v>810000</v>
      </c>
      <c r="C64" s="52" t="s">
        <v>132</v>
      </c>
      <c r="D64" s="58" t="s">
        <v>288</v>
      </c>
    </row>
    <row r="65" spans="1:4">
      <c r="A65" s="52">
        <v>64</v>
      </c>
      <c r="B65" s="51">
        <v>855000</v>
      </c>
      <c r="C65" s="52" t="s">
        <v>132</v>
      </c>
      <c r="D65" s="58" t="s">
        <v>289</v>
      </c>
    </row>
    <row r="66" spans="1:4">
      <c r="A66" s="52">
        <v>65</v>
      </c>
      <c r="B66" s="51">
        <v>905000</v>
      </c>
      <c r="C66" s="52" t="s">
        <v>132</v>
      </c>
      <c r="D66" s="58" t="s">
        <v>290</v>
      </c>
    </row>
    <row r="67" spans="1:4">
      <c r="A67" s="52">
        <v>66</v>
      </c>
      <c r="B67" s="51">
        <v>955000</v>
      </c>
      <c r="C67" s="52" t="s">
        <v>132</v>
      </c>
      <c r="D67" s="58" t="s">
        <v>291</v>
      </c>
    </row>
    <row r="68" spans="1:4">
      <c r="A68" s="52">
        <v>67</v>
      </c>
      <c r="B68" s="51">
        <v>1005000</v>
      </c>
      <c r="C68" s="52" t="s">
        <v>132</v>
      </c>
      <c r="D68" s="58" t="s">
        <v>292</v>
      </c>
    </row>
    <row r="69" spans="1:4">
      <c r="A69" s="52">
        <v>68</v>
      </c>
      <c r="B69" s="51">
        <v>1055000</v>
      </c>
      <c r="C69" s="52" t="s">
        <v>132</v>
      </c>
      <c r="D69" s="58" t="s">
        <v>293</v>
      </c>
    </row>
    <row r="70" spans="1:4">
      <c r="A70" s="52">
        <v>69</v>
      </c>
      <c r="B70" s="51">
        <v>1115000</v>
      </c>
      <c r="C70" s="52" t="s">
        <v>132</v>
      </c>
      <c r="D70" s="58" t="s">
        <v>294</v>
      </c>
    </row>
    <row r="71" spans="1:4">
      <c r="A71" s="52">
        <v>70</v>
      </c>
      <c r="B71" s="51">
        <v>1175000</v>
      </c>
      <c r="C71" s="52" t="s">
        <v>132</v>
      </c>
      <c r="D71" s="58" t="s">
        <v>295</v>
      </c>
    </row>
    <row r="72" spans="1:4">
      <c r="A72" s="52">
        <v>71</v>
      </c>
      <c r="B72" s="51">
        <v>1235000</v>
      </c>
      <c r="C72" s="52" t="s">
        <v>132</v>
      </c>
      <c r="D72" s="58" t="s">
        <v>296</v>
      </c>
    </row>
    <row r="73" spans="1:4">
      <c r="A73" s="52">
        <v>72</v>
      </c>
      <c r="B73" s="51">
        <v>1295000</v>
      </c>
      <c r="C73" s="52" t="s">
        <v>132</v>
      </c>
      <c r="D73" s="58" t="s">
        <v>297</v>
      </c>
    </row>
    <row r="74" spans="1:4">
      <c r="A74" s="52">
        <v>73</v>
      </c>
      <c r="B74" s="51">
        <v>1355000</v>
      </c>
      <c r="C74" s="52" t="s">
        <v>132</v>
      </c>
      <c r="D74" s="58" t="s">
        <v>298</v>
      </c>
    </row>
  </sheetData>
  <phoneticPr fontId="2"/>
  <pageMargins left="0.7" right="0.7" top="0.75" bottom="0.75" header="0.3" footer="0.3"/>
  <pageSetup paperSize="9" orientation="portrait" r:id="rId1"/>
  <headerFooter>
    <oddHeader>&amp;L&amp;A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zoomScaleNormal="100" workbookViewId="0">
      <selection activeCell="G27" sqref="G27"/>
    </sheetView>
  </sheetViews>
  <sheetFormatPr defaultRowHeight="13.5"/>
  <cols>
    <col min="2" max="2" width="50.25" bestFit="1" customWidth="1"/>
    <col min="3" max="3" width="9" customWidth="1"/>
    <col min="4" max="4" width="45.75" customWidth="1"/>
  </cols>
  <sheetData>
    <row r="1" spans="1:4">
      <c r="A1" s="52" t="s">
        <v>249</v>
      </c>
      <c r="B1" s="52" t="s">
        <v>129</v>
      </c>
      <c r="C1" s="52" t="s">
        <v>130</v>
      </c>
      <c r="D1" s="52" t="s">
        <v>131</v>
      </c>
    </row>
    <row r="2" spans="1:4">
      <c r="A2" s="52">
        <v>1</v>
      </c>
      <c r="B2" s="54">
        <v>0</v>
      </c>
      <c r="C2" s="52" t="s">
        <v>157</v>
      </c>
      <c r="D2" s="52" t="s">
        <v>158</v>
      </c>
    </row>
    <row r="3" spans="1:4">
      <c r="A3" s="52">
        <v>2</v>
      </c>
      <c r="B3" s="54" t="s">
        <v>159</v>
      </c>
      <c r="C3" s="52" t="s">
        <v>157</v>
      </c>
      <c r="D3" s="52" t="s">
        <v>160</v>
      </c>
    </row>
    <row r="4" spans="1:4">
      <c r="A4" s="52">
        <v>3</v>
      </c>
      <c r="B4" s="52">
        <v>969000</v>
      </c>
      <c r="C4" s="52" t="s">
        <v>157</v>
      </c>
      <c r="D4" s="52" t="s">
        <v>161</v>
      </c>
    </row>
    <row r="5" spans="1:4">
      <c r="A5" s="52">
        <v>4</v>
      </c>
      <c r="B5" s="52">
        <v>970000</v>
      </c>
      <c r="C5" s="52" t="s">
        <v>157</v>
      </c>
      <c r="D5" s="52" t="s">
        <v>162</v>
      </c>
    </row>
    <row r="6" spans="1:4">
      <c r="A6" s="52">
        <v>5</v>
      </c>
      <c r="B6" s="52">
        <v>972000</v>
      </c>
      <c r="C6" s="52" t="s">
        <v>157</v>
      </c>
      <c r="D6" s="52" t="s">
        <v>163</v>
      </c>
    </row>
    <row r="7" spans="1:4">
      <c r="A7" s="52">
        <v>6</v>
      </c>
      <c r="B7" s="52">
        <v>974000</v>
      </c>
      <c r="C7" s="52" t="s">
        <v>157</v>
      </c>
      <c r="D7" s="52" t="s">
        <v>164</v>
      </c>
    </row>
    <row r="8" spans="1:4">
      <c r="A8" s="52">
        <v>7</v>
      </c>
      <c r="B8" s="54" t="s">
        <v>299</v>
      </c>
      <c r="C8" s="52" t="s">
        <v>157</v>
      </c>
      <c r="D8" s="52" t="s">
        <v>165</v>
      </c>
    </row>
    <row r="9" spans="1:4">
      <c r="A9" s="52">
        <v>8</v>
      </c>
      <c r="B9" s="54" t="s">
        <v>300</v>
      </c>
      <c r="C9" s="52" t="s">
        <v>157</v>
      </c>
      <c r="D9" s="52" t="s">
        <v>166</v>
      </c>
    </row>
    <row r="10" spans="1:4">
      <c r="A10" s="52">
        <v>9</v>
      </c>
      <c r="B10" s="54" t="s">
        <v>301</v>
      </c>
      <c r="C10" s="52" t="s">
        <v>157</v>
      </c>
      <c r="D10" s="52" t="s">
        <v>167</v>
      </c>
    </row>
    <row r="11" spans="1:4">
      <c r="A11" s="52">
        <v>10</v>
      </c>
      <c r="B11" s="54" t="s">
        <v>168</v>
      </c>
      <c r="C11" s="52" t="s">
        <v>157</v>
      </c>
      <c r="D11" s="52" t="s">
        <v>169</v>
      </c>
    </row>
    <row r="12" spans="1:4">
      <c r="A12" s="52">
        <v>11</v>
      </c>
      <c r="B12" s="54" t="s">
        <v>170</v>
      </c>
      <c r="C12" s="52" t="s">
        <v>157</v>
      </c>
      <c r="D12" s="52" t="s">
        <v>171</v>
      </c>
    </row>
    <row r="13" spans="1:4">
      <c r="A13" s="52">
        <v>1</v>
      </c>
      <c r="B13" s="51">
        <v>65</v>
      </c>
      <c r="C13" s="52" t="s">
        <v>132</v>
      </c>
      <c r="D13" s="55" t="s">
        <v>172</v>
      </c>
    </row>
    <row r="14" spans="1:4">
      <c r="A14" s="52">
        <v>2</v>
      </c>
      <c r="B14" s="51">
        <v>3300000</v>
      </c>
      <c r="C14" s="52" t="s">
        <v>132</v>
      </c>
      <c r="D14" s="55" t="s">
        <v>173</v>
      </c>
    </row>
    <row r="15" spans="1:4">
      <c r="A15" s="52">
        <v>3</v>
      </c>
      <c r="B15" s="51">
        <v>4100000</v>
      </c>
      <c r="C15" s="52" t="s">
        <v>132</v>
      </c>
      <c r="D15" s="55" t="s">
        <v>174</v>
      </c>
    </row>
    <row r="16" spans="1:4">
      <c r="A16" s="52">
        <v>4</v>
      </c>
      <c r="B16" s="51">
        <v>7700000</v>
      </c>
      <c r="C16" s="52" t="s">
        <v>132</v>
      </c>
      <c r="D16" s="55" t="s">
        <v>175</v>
      </c>
    </row>
    <row r="17" spans="1:4">
      <c r="A17" s="52">
        <v>5</v>
      </c>
      <c r="B17" s="51">
        <v>10000000</v>
      </c>
      <c r="C17" s="52" t="s">
        <v>132</v>
      </c>
      <c r="D17" s="55" t="s">
        <v>176</v>
      </c>
    </row>
    <row r="18" spans="1:4">
      <c r="A18" s="52">
        <v>6</v>
      </c>
      <c r="B18" s="51">
        <v>1300000</v>
      </c>
      <c r="C18" s="52" t="s">
        <v>132</v>
      </c>
      <c r="D18" s="55" t="s">
        <v>177</v>
      </c>
    </row>
    <row r="19" spans="1:4">
      <c r="A19" s="52">
        <v>7</v>
      </c>
      <c r="B19" s="51">
        <v>4100000</v>
      </c>
      <c r="C19" s="52" t="s">
        <v>132</v>
      </c>
      <c r="D19" s="55" t="s">
        <v>178</v>
      </c>
    </row>
    <row r="20" spans="1:4">
      <c r="A20" s="52">
        <v>8</v>
      </c>
      <c r="B20" s="51">
        <v>7700000</v>
      </c>
      <c r="C20" s="52" t="s">
        <v>132</v>
      </c>
      <c r="D20" s="55" t="s">
        <v>179</v>
      </c>
    </row>
    <row r="21" spans="1:4">
      <c r="A21" s="52">
        <v>9</v>
      </c>
      <c r="B21" s="51">
        <v>10000000</v>
      </c>
      <c r="C21" s="52" t="s">
        <v>132</v>
      </c>
      <c r="D21" s="55" t="s">
        <v>180</v>
      </c>
    </row>
    <row r="22" spans="1:4">
      <c r="A22" s="52">
        <v>10</v>
      </c>
      <c r="B22" s="51" t="s">
        <v>181</v>
      </c>
      <c r="C22" s="52" t="s">
        <v>132</v>
      </c>
      <c r="D22" s="55" t="s">
        <v>182</v>
      </c>
    </row>
    <row r="23" spans="1:4">
      <c r="A23" s="52">
        <v>11</v>
      </c>
      <c r="B23" s="51" t="s">
        <v>183</v>
      </c>
      <c r="C23" s="52" t="s">
        <v>132</v>
      </c>
      <c r="D23" s="55" t="s">
        <v>184</v>
      </c>
    </row>
    <row r="24" spans="1:4">
      <c r="A24" s="52">
        <v>12</v>
      </c>
      <c r="B24" s="51" t="s">
        <v>185</v>
      </c>
      <c r="C24" s="52" t="s">
        <v>132</v>
      </c>
      <c r="D24" s="55" t="s">
        <v>186</v>
      </c>
    </row>
    <row r="25" spans="1:4">
      <c r="A25" s="52">
        <v>13</v>
      </c>
      <c r="B25" s="51" t="s">
        <v>187</v>
      </c>
      <c r="C25" s="52" t="s">
        <v>132</v>
      </c>
      <c r="D25" s="55" t="s">
        <v>188</v>
      </c>
    </row>
    <row r="26" spans="1:4">
      <c r="A26" s="52">
        <v>14</v>
      </c>
      <c r="B26" s="51" t="s">
        <v>189</v>
      </c>
      <c r="C26" s="52" t="s">
        <v>132</v>
      </c>
      <c r="D26" s="55" t="s">
        <v>190</v>
      </c>
    </row>
    <row r="27" spans="1:4">
      <c r="A27" s="52">
        <v>15</v>
      </c>
      <c r="B27" s="51" t="s">
        <v>191</v>
      </c>
      <c r="C27" s="52" t="s">
        <v>132</v>
      </c>
      <c r="D27" s="55" t="s">
        <v>192</v>
      </c>
    </row>
    <row r="28" spans="1:4">
      <c r="A28" s="52">
        <v>16</v>
      </c>
      <c r="B28" s="51" t="s">
        <v>183</v>
      </c>
      <c r="C28" s="52" t="s">
        <v>132</v>
      </c>
      <c r="D28" s="55" t="s">
        <v>193</v>
      </c>
    </row>
    <row r="29" spans="1:4">
      <c r="A29" s="52">
        <v>17</v>
      </c>
      <c r="B29" s="51" t="s">
        <v>185</v>
      </c>
      <c r="C29" s="52" t="s">
        <v>132</v>
      </c>
      <c r="D29" s="55" t="s">
        <v>194</v>
      </c>
    </row>
    <row r="30" spans="1:4">
      <c r="A30" s="52">
        <v>18</v>
      </c>
      <c r="B30" s="51" t="s">
        <v>187</v>
      </c>
      <c r="C30" s="52" t="s">
        <v>132</v>
      </c>
      <c r="D30" s="55" t="s">
        <v>195</v>
      </c>
    </row>
    <row r="31" spans="1:4">
      <c r="A31" s="52">
        <v>19</v>
      </c>
      <c r="B31" s="51" t="s">
        <v>189</v>
      </c>
      <c r="C31" s="52" t="s">
        <v>132</v>
      </c>
      <c r="D31" s="55" t="s">
        <v>196</v>
      </c>
    </row>
    <row r="32" spans="1:4">
      <c r="B32" t="s">
        <v>302</v>
      </c>
    </row>
    <row r="33" spans="2:2">
      <c r="B33" s="60" t="s">
        <v>303</v>
      </c>
    </row>
  </sheetData>
  <phoneticPr fontId="2"/>
  <pageMargins left="0.25" right="0.25" top="0.75" bottom="0.75" header="0.3" footer="0.3"/>
  <pageSetup paperSize="9" fitToHeight="0" orientation="portrait" r:id="rId1"/>
  <headerFooter>
    <oddHeader>&amp;L&amp;A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opLeftCell="A37" zoomScaleNormal="100" workbookViewId="0">
      <selection activeCell="B7" sqref="B7"/>
    </sheetView>
  </sheetViews>
  <sheetFormatPr defaultRowHeight="13.5"/>
  <cols>
    <col min="4" max="4" width="45" style="59" bestFit="1" customWidth="1"/>
  </cols>
  <sheetData>
    <row r="1" spans="1:5">
      <c r="A1" s="52" t="s">
        <v>249</v>
      </c>
      <c r="B1" s="52" t="s">
        <v>129</v>
      </c>
      <c r="C1" s="52" t="s">
        <v>130</v>
      </c>
      <c r="D1" s="51" t="s">
        <v>131</v>
      </c>
    </row>
    <row r="2" spans="1:5">
      <c r="A2" s="52">
        <v>1</v>
      </c>
      <c r="B2" s="52">
        <v>330000</v>
      </c>
      <c r="C2" s="52" t="s">
        <v>132</v>
      </c>
      <c r="D2" s="51" t="s">
        <v>107</v>
      </c>
    </row>
    <row r="3" spans="1:5">
      <c r="A3" s="52">
        <v>2</v>
      </c>
      <c r="B3" s="52">
        <v>330000</v>
      </c>
      <c r="C3" s="52" t="s">
        <v>132</v>
      </c>
      <c r="D3" s="51" t="s">
        <v>197</v>
      </c>
      <c r="E3" t="s">
        <v>304</v>
      </c>
    </row>
    <row r="4" spans="1:5">
      <c r="A4" s="52">
        <v>3</v>
      </c>
      <c r="B4" s="52">
        <v>220000</v>
      </c>
      <c r="C4" s="52" t="s">
        <v>132</v>
      </c>
      <c r="D4" s="51" t="s">
        <v>198</v>
      </c>
      <c r="E4" t="s">
        <v>305</v>
      </c>
    </row>
    <row r="5" spans="1:5">
      <c r="A5" s="52">
        <v>4</v>
      </c>
      <c r="B5" s="52">
        <v>110000</v>
      </c>
      <c r="C5" s="52" t="s">
        <v>132</v>
      </c>
      <c r="D5" s="51" t="s">
        <v>199</v>
      </c>
      <c r="E5" t="s">
        <v>306</v>
      </c>
    </row>
    <row r="6" spans="1:5">
      <c r="A6" s="52">
        <v>5</v>
      </c>
      <c r="B6" s="52">
        <v>380000</v>
      </c>
      <c r="C6" s="52" t="s">
        <v>132</v>
      </c>
      <c r="D6" s="51" t="s">
        <v>200</v>
      </c>
    </row>
    <row r="7" spans="1:5">
      <c r="A7" s="52">
        <v>6</v>
      </c>
      <c r="B7" s="52">
        <v>260000</v>
      </c>
      <c r="C7" s="52" t="s">
        <v>132</v>
      </c>
      <c r="D7" s="51" t="s">
        <v>201</v>
      </c>
    </row>
    <row r="8" spans="1:5">
      <c r="A8" s="52">
        <v>7</v>
      </c>
      <c r="B8" s="52">
        <v>130000</v>
      </c>
      <c r="C8" s="52" t="s">
        <v>132</v>
      </c>
      <c r="D8" s="51" t="s">
        <v>202</v>
      </c>
    </row>
    <row r="9" spans="1:5">
      <c r="A9" s="52">
        <v>8</v>
      </c>
      <c r="B9" s="52">
        <v>330000</v>
      </c>
      <c r="C9" s="52" t="s">
        <v>132</v>
      </c>
      <c r="D9" s="51" t="s">
        <v>203</v>
      </c>
      <c r="E9" t="s">
        <v>307</v>
      </c>
    </row>
    <row r="10" spans="1:5">
      <c r="A10" s="52">
        <v>9</v>
      </c>
      <c r="B10" s="52">
        <v>330000</v>
      </c>
      <c r="C10" s="52" t="s">
        <v>132</v>
      </c>
      <c r="D10" s="51" t="s">
        <v>204</v>
      </c>
      <c r="E10" t="s">
        <v>308</v>
      </c>
    </row>
    <row r="11" spans="1:5">
      <c r="A11" s="52">
        <v>10</v>
      </c>
      <c r="B11" s="52">
        <v>330000</v>
      </c>
      <c r="C11" s="52" t="s">
        <v>132</v>
      </c>
      <c r="D11" s="51" t="s">
        <v>205</v>
      </c>
      <c r="E11" t="s">
        <v>309</v>
      </c>
    </row>
    <row r="12" spans="1:5">
      <c r="A12" s="52">
        <v>11</v>
      </c>
      <c r="B12" s="52">
        <v>310000</v>
      </c>
      <c r="C12" s="52" t="s">
        <v>132</v>
      </c>
      <c r="D12" s="51" t="s">
        <v>206</v>
      </c>
      <c r="E12" t="s">
        <v>310</v>
      </c>
    </row>
    <row r="13" spans="1:5">
      <c r="A13" s="52">
        <v>12</v>
      </c>
      <c r="B13" s="52">
        <v>260000</v>
      </c>
      <c r="C13" s="52" t="s">
        <v>132</v>
      </c>
      <c r="D13" s="51" t="s">
        <v>207</v>
      </c>
      <c r="E13" t="s">
        <v>311</v>
      </c>
    </row>
    <row r="14" spans="1:5">
      <c r="A14" s="52">
        <v>13</v>
      </c>
      <c r="B14" s="52">
        <v>210000</v>
      </c>
      <c r="C14" s="52" t="s">
        <v>132</v>
      </c>
      <c r="D14" s="51" t="s">
        <v>208</v>
      </c>
      <c r="E14" t="s">
        <v>312</v>
      </c>
    </row>
    <row r="15" spans="1:5">
      <c r="A15" s="52">
        <v>14</v>
      </c>
      <c r="B15" s="52">
        <v>160000</v>
      </c>
      <c r="C15" s="52" t="s">
        <v>132</v>
      </c>
      <c r="D15" s="51" t="s">
        <v>209</v>
      </c>
      <c r="E15" t="s">
        <v>313</v>
      </c>
    </row>
    <row r="16" spans="1:5">
      <c r="A16" s="52">
        <v>15</v>
      </c>
      <c r="B16" s="52">
        <v>110000</v>
      </c>
      <c r="C16" s="52" t="s">
        <v>132</v>
      </c>
      <c r="D16" s="51" t="s">
        <v>210</v>
      </c>
      <c r="E16" t="s">
        <v>314</v>
      </c>
    </row>
    <row r="17" spans="1:5">
      <c r="A17" s="52">
        <v>16</v>
      </c>
      <c r="B17" s="52">
        <v>60000</v>
      </c>
      <c r="C17" s="52" t="s">
        <v>132</v>
      </c>
      <c r="D17" s="51" t="s">
        <v>211</v>
      </c>
      <c r="E17" t="s">
        <v>315</v>
      </c>
    </row>
    <row r="18" spans="1:5">
      <c r="A18" s="52">
        <v>17</v>
      </c>
      <c r="B18" s="52">
        <v>30000</v>
      </c>
      <c r="C18" s="52" t="s">
        <v>132</v>
      </c>
      <c r="D18" s="51" t="s">
        <v>212</v>
      </c>
      <c r="E18" t="s">
        <v>316</v>
      </c>
    </row>
    <row r="19" spans="1:5">
      <c r="A19" s="52">
        <v>18</v>
      </c>
      <c r="B19" s="52">
        <v>220000</v>
      </c>
      <c r="C19" s="52" t="s">
        <v>132</v>
      </c>
      <c r="D19" s="51" t="s">
        <v>213</v>
      </c>
      <c r="E19" t="s">
        <v>317</v>
      </c>
    </row>
    <row r="20" spans="1:5">
      <c r="A20" s="52">
        <v>19</v>
      </c>
      <c r="B20" s="52">
        <v>220000</v>
      </c>
      <c r="C20" s="52" t="s">
        <v>132</v>
      </c>
      <c r="D20" s="51" t="s">
        <v>214</v>
      </c>
      <c r="E20" t="s">
        <v>318</v>
      </c>
    </row>
    <row r="21" spans="1:5">
      <c r="A21" s="52">
        <v>20</v>
      </c>
      <c r="B21" s="52">
        <v>220000</v>
      </c>
      <c r="C21" s="52" t="s">
        <v>132</v>
      </c>
      <c r="D21" s="51" t="s">
        <v>215</v>
      </c>
      <c r="E21" t="s">
        <v>319</v>
      </c>
    </row>
    <row r="22" spans="1:5">
      <c r="A22" s="52">
        <v>21</v>
      </c>
      <c r="B22" s="52">
        <v>210000</v>
      </c>
      <c r="C22" s="52" t="s">
        <v>132</v>
      </c>
      <c r="D22" s="51" t="s">
        <v>216</v>
      </c>
      <c r="E22" t="s">
        <v>320</v>
      </c>
    </row>
    <row r="23" spans="1:5">
      <c r="A23" s="52">
        <v>22</v>
      </c>
      <c r="B23" s="52">
        <v>180000</v>
      </c>
      <c r="C23" s="52" t="s">
        <v>132</v>
      </c>
      <c r="D23" s="51" t="s">
        <v>217</v>
      </c>
      <c r="E23" t="s">
        <v>321</v>
      </c>
    </row>
    <row r="24" spans="1:5">
      <c r="A24" s="52">
        <v>23</v>
      </c>
      <c r="B24" s="52">
        <v>140000</v>
      </c>
      <c r="C24" s="52" t="s">
        <v>132</v>
      </c>
      <c r="D24" s="51" t="s">
        <v>218</v>
      </c>
      <c r="E24" t="s">
        <v>322</v>
      </c>
    </row>
    <row r="25" spans="1:5">
      <c r="A25" s="52">
        <v>24</v>
      </c>
      <c r="B25" s="52">
        <v>110000</v>
      </c>
      <c r="C25" s="52" t="s">
        <v>132</v>
      </c>
      <c r="D25" s="51" t="s">
        <v>219</v>
      </c>
      <c r="E25" t="s">
        <v>323</v>
      </c>
    </row>
    <row r="26" spans="1:5">
      <c r="A26" s="52">
        <v>25</v>
      </c>
      <c r="B26" s="52">
        <v>80000</v>
      </c>
      <c r="C26" s="52" t="s">
        <v>132</v>
      </c>
      <c r="D26" s="51" t="s">
        <v>220</v>
      </c>
      <c r="E26" t="s">
        <v>324</v>
      </c>
    </row>
    <row r="27" spans="1:5">
      <c r="A27" s="52">
        <v>26</v>
      </c>
      <c r="B27" s="52">
        <v>40000</v>
      </c>
      <c r="C27" s="52" t="s">
        <v>132</v>
      </c>
      <c r="D27" s="51" t="s">
        <v>221</v>
      </c>
      <c r="E27" t="s">
        <v>325</v>
      </c>
    </row>
    <row r="28" spans="1:5">
      <c r="A28" s="52">
        <v>27</v>
      </c>
      <c r="B28" s="52">
        <v>20000</v>
      </c>
      <c r="C28" s="52" t="s">
        <v>132</v>
      </c>
      <c r="D28" s="51" t="s">
        <v>222</v>
      </c>
      <c r="E28" t="s">
        <v>326</v>
      </c>
    </row>
    <row r="29" spans="1:5">
      <c r="A29" s="52">
        <v>28</v>
      </c>
      <c r="B29" s="52">
        <v>110000</v>
      </c>
      <c r="C29" s="52" t="s">
        <v>132</v>
      </c>
      <c r="D29" s="51" t="s">
        <v>223</v>
      </c>
      <c r="E29" t="s">
        <v>327</v>
      </c>
    </row>
    <row r="30" spans="1:5">
      <c r="A30" s="52">
        <v>29</v>
      </c>
      <c r="B30" s="52">
        <v>110000</v>
      </c>
      <c r="C30" s="52" t="s">
        <v>132</v>
      </c>
      <c r="D30" s="51" t="s">
        <v>224</v>
      </c>
      <c r="E30" t="s">
        <v>328</v>
      </c>
    </row>
    <row r="31" spans="1:5">
      <c r="A31" s="52">
        <v>30</v>
      </c>
      <c r="B31" s="52">
        <v>110000</v>
      </c>
      <c r="C31" s="52" t="s">
        <v>132</v>
      </c>
      <c r="D31" s="51" t="s">
        <v>225</v>
      </c>
      <c r="E31" t="s">
        <v>329</v>
      </c>
    </row>
    <row r="32" spans="1:5">
      <c r="A32" s="52">
        <v>31</v>
      </c>
      <c r="B32" s="52">
        <v>110000</v>
      </c>
      <c r="C32" s="52" t="s">
        <v>132</v>
      </c>
      <c r="D32" s="51" t="s">
        <v>226</v>
      </c>
      <c r="E32" t="s">
        <v>330</v>
      </c>
    </row>
    <row r="33" spans="1:5">
      <c r="A33" s="52">
        <v>32</v>
      </c>
      <c r="B33" s="52">
        <v>90000</v>
      </c>
      <c r="C33" s="52" t="s">
        <v>132</v>
      </c>
      <c r="D33" s="51" t="s">
        <v>227</v>
      </c>
      <c r="E33" t="s">
        <v>331</v>
      </c>
    </row>
    <row r="34" spans="1:5">
      <c r="A34" s="52">
        <v>33</v>
      </c>
      <c r="B34" s="52">
        <v>70000</v>
      </c>
      <c r="C34" s="52" t="s">
        <v>132</v>
      </c>
      <c r="D34" s="51" t="s">
        <v>228</v>
      </c>
      <c r="E34" t="s">
        <v>332</v>
      </c>
    </row>
    <row r="35" spans="1:5">
      <c r="A35" s="52">
        <v>34</v>
      </c>
      <c r="B35" s="52">
        <v>60000</v>
      </c>
      <c r="C35" s="52" t="s">
        <v>132</v>
      </c>
      <c r="D35" s="51" t="s">
        <v>229</v>
      </c>
      <c r="E35" t="s">
        <v>333</v>
      </c>
    </row>
    <row r="36" spans="1:5">
      <c r="A36" s="52">
        <v>35</v>
      </c>
      <c r="B36" s="52">
        <v>40000</v>
      </c>
      <c r="C36" s="52" t="s">
        <v>132</v>
      </c>
      <c r="D36" s="51" t="s">
        <v>230</v>
      </c>
      <c r="E36" t="s">
        <v>334</v>
      </c>
    </row>
    <row r="37" spans="1:5">
      <c r="A37" s="52">
        <v>36</v>
      </c>
      <c r="B37" s="52">
        <v>20000</v>
      </c>
      <c r="C37" s="52" t="s">
        <v>132</v>
      </c>
      <c r="D37" s="51" t="s">
        <v>231</v>
      </c>
      <c r="E37" t="s">
        <v>335</v>
      </c>
    </row>
    <row r="38" spans="1:5">
      <c r="A38" s="52">
        <v>37</v>
      </c>
      <c r="B38" s="52">
        <v>10000</v>
      </c>
      <c r="C38" s="52" t="s">
        <v>132</v>
      </c>
      <c r="D38" s="51" t="s">
        <v>232</v>
      </c>
      <c r="E38" t="s">
        <v>336</v>
      </c>
    </row>
    <row r="39" spans="1:5">
      <c r="A39" s="52">
        <v>38</v>
      </c>
      <c r="B39" s="52">
        <v>330000</v>
      </c>
      <c r="C39" s="52" t="s">
        <v>132</v>
      </c>
      <c r="D39" s="51" t="s">
        <v>94</v>
      </c>
    </row>
    <row r="40" spans="1:5">
      <c r="A40" s="52">
        <v>39</v>
      </c>
      <c r="B40" s="52">
        <v>450000</v>
      </c>
      <c r="C40" s="52" t="s">
        <v>132</v>
      </c>
      <c r="D40" s="51" t="s">
        <v>95</v>
      </c>
    </row>
    <row r="41" spans="1:5">
      <c r="A41" s="52">
        <v>40</v>
      </c>
      <c r="B41" s="52">
        <v>380000</v>
      </c>
      <c r="C41" s="52" t="s">
        <v>132</v>
      </c>
      <c r="D41" s="51" t="s">
        <v>96</v>
      </c>
    </row>
    <row r="42" spans="1:5">
      <c r="A42" s="52">
        <v>41</v>
      </c>
      <c r="B42" s="52">
        <v>450000</v>
      </c>
      <c r="C42" s="52" t="s">
        <v>132</v>
      </c>
      <c r="D42" s="51" t="s">
        <v>233</v>
      </c>
    </row>
    <row r="43" spans="1:5">
      <c r="A43" s="52">
        <v>42</v>
      </c>
      <c r="B43" s="52">
        <v>0</v>
      </c>
      <c r="C43" s="52" t="s">
        <v>132</v>
      </c>
      <c r="D43" s="51" t="s">
        <v>234</v>
      </c>
    </row>
    <row r="44" spans="1:5">
      <c r="A44" s="52">
        <v>43</v>
      </c>
      <c r="B44" s="52">
        <v>260000</v>
      </c>
      <c r="C44" s="52" t="s">
        <v>132</v>
      </c>
      <c r="D44" s="51" t="s">
        <v>98</v>
      </c>
    </row>
    <row r="45" spans="1:5">
      <c r="A45" s="52">
        <v>44</v>
      </c>
      <c r="B45" s="52">
        <v>300000</v>
      </c>
      <c r="C45" s="52" t="s">
        <v>132</v>
      </c>
      <c r="D45" s="51" t="s">
        <v>99</v>
      </c>
    </row>
    <row r="46" spans="1:5">
      <c r="A46" s="52">
        <v>45</v>
      </c>
      <c r="B46" s="52">
        <v>530000</v>
      </c>
      <c r="C46" s="52" t="s">
        <v>132</v>
      </c>
      <c r="D46" s="51" t="s">
        <v>100</v>
      </c>
    </row>
    <row r="47" spans="1:5">
      <c r="A47" s="52">
        <v>46</v>
      </c>
      <c r="B47" s="52">
        <v>260000</v>
      </c>
      <c r="C47" s="52" t="s">
        <v>132</v>
      </c>
      <c r="D47" s="51" t="s">
        <v>101</v>
      </c>
    </row>
    <row r="48" spans="1:5">
      <c r="A48" s="52">
        <v>47</v>
      </c>
      <c r="B48" s="52">
        <v>300000</v>
      </c>
      <c r="C48" s="52" t="s">
        <v>132</v>
      </c>
      <c r="D48" s="51" t="s">
        <v>235</v>
      </c>
    </row>
    <row r="49" spans="1:4">
      <c r="A49" s="52">
        <v>48</v>
      </c>
      <c r="B49" s="52">
        <v>260000</v>
      </c>
      <c r="C49" s="52" t="s">
        <v>132</v>
      </c>
      <c r="D49" s="51" t="s">
        <v>103</v>
      </c>
    </row>
    <row r="50" spans="1:4">
      <c r="A50" s="52">
        <v>49</v>
      </c>
      <c r="B50" s="52">
        <v>260000</v>
      </c>
      <c r="C50" s="52" t="s">
        <v>132</v>
      </c>
      <c r="D50" s="51" t="s">
        <v>236</v>
      </c>
    </row>
    <row r="51" spans="1:4">
      <c r="A51" s="52">
        <v>50</v>
      </c>
      <c r="B51" s="52">
        <v>350000</v>
      </c>
      <c r="C51" s="52" t="s">
        <v>132</v>
      </c>
      <c r="D51" s="51" t="s">
        <v>237</v>
      </c>
    </row>
    <row r="52" spans="1:4">
      <c r="A52" s="52">
        <v>51</v>
      </c>
      <c r="B52" s="52">
        <v>320000</v>
      </c>
      <c r="C52" s="52" t="s">
        <v>132</v>
      </c>
      <c r="D52" s="51" t="s">
        <v>238</v>
      </c>
    </row>
    <row r="53" spans="1:4">
      <c r="A53" s="52">
        <v>52</v>
      </c>
      <c r="B53" s="52">
        <v>1250000</v>
      </c>
      <c r="C53" s="52" t="s">
        <v>132</v>
      </c>
      <c r="D53" s="51" t="s">
        <v>239</v>
      </c>
    </row>
    <row r="54" spans="1:4">
      <c r="A54" s="52">
        <v>53</v>
      </c>
      <c r="B54" s="52">
        <v>5000000</v>
      </c>
      <c r="C54" s="52" t="s">
        <v>132</v>
      </c>
      <c r="D54" s="51" t="s">
        <v>240</v>
      </c>
    </row>
    <row r="55" spans="1:4">
      <c r="A55" s="51">
        <v>54</v>
      </c>
      <c r="B55" s="51">
        <v>150000</v>
      </c>
      <c r="C55" s="51" t="s">
        <v>132</v>
      </c>
      <c r="D55" s="53" t="s">
        <v>241</v>
      </c>
    </row>
    <row r="56" spans="1:4">
      <c r="A56" s="53">
        <v>55</v>
      </c>
      <c r="B56" s="53">
        <v>100000</v>
      </c>
      <c r="C56" s="53" t="s">
        <v>132</v>
      </c>
      <c r="D56" s="53" t="s">
        <v>242</v>
      </c>
    </row>
    <row r="57" spans="1:4">
      <c r="A57" s="56">
        <v>56</v>
      </c>
      <c r="B57" s="56">
        <v>650000</v>
      </c>
      <c r="C57" s="56" t="s">
        <v>132</v>
      </c>
      <c r="D57" s="57" t="s">
        <v>243</v>
      </c>
    </row>
  </sheetData>
  <phoneticPr fontId="2"/>
  <pageMargins left="0.7" right="0.7" top="0.75" bottom="0.75" header="0.3" footer="0.3"/>
  <pageSetup paperSize="9" orientation="portrait" r:id="rId1"/>
  <headerFooter>
    <oddHeader>&amp;L&amp;A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topLeftCell="A18" zoomScaleNormal="100" workbookViewId="0">
      <selection activeCell="G27" sqref="G27"/>
    </sheetView>
  </sheetViews>
  <sheetFormatPr defaultRowHeight="13.5"/>
  <cols>
    <col min="2" max="2" width="11.625" bestFit="1" customWidth="1"/>
    <col min="4" max="4" width="45" style="59" bestFit="1" customWidth="1"/>
  </cols>
  <sheetData>
    <row r="1" spans="1:5">
      <c r="A1" s="52" t="s">
        <v>249</v>
      </c>
      <c r="B1" s="52" t="s">
        <v>129</v>
      </c>
      <c r="C1" s="52" t="s">
        <v>130</v>
      </c>
      <c r="D1" s="51" t="s">
        <v>131</v>
      </c>
    </row>
    <row r="2" spans="1:5">
      <c r="A2" s="52">
        <v>1</v>
      </c>
      <c r="B2" s="52">
        <v>50000</v>
      </c>
      <c r="C2" s="52" t="s">
        <v>132</v>
      </c>
      <c r="D2" s="51" t="s">
        <v>107</v>
      </c>
    </row>
    <row r="3" spans="1:5">
      <c r="A3" s="52">
        <v>2</v>
      </c>
      <c r="B3" s="52">
        <v>50000</v>
      </c>
      <c r="C3" s="52" t="s">
        <v>132</v>
      </c>
      <c r="D3" s="51" t="s">
        <v>197</v>
      </c>
      <c r="E3" t="s">
        <v>337</v>
      </c>
    </row>
    <row r="4" spans="1:5">
      <c r="A4" s="52">
        <v>3</v>
      </c>
      <c r="B4" s="52">
        <v>40000</v>
      </c>
      <c r="C4" s="52" t="s">
        <v>132</v>
      </c>
      <c r="D4" s="51" t="s">
        <v>198</v>
      </c>
      <c r="E4" t="s">
        <v>337</v>
      </c>
    </row>
    <row r="5" spans="1:5">
      <c r="A5" s="52">
        <v>4</v>
      </c>
      <c r="B5" s="52">
        <v>20000</v>
      </c>
      <c r="C5" s="52" t="s">
        <v>132</v>
      </c>
      <c r="D5" s="51" t="s">
        <v>199</v>
      </c>
      <c r="E5" t="s">
        <v>337</v>
      </c>
    </row>
    <row r="6" spans="1:5">
      <c r="A6" s="52">
        <v>5</v>
      </c>
      <c r="B6" s="52">
        <v>100000</v>
      </c>
      <c r="C6" s="52" t="s">
        <v>132</v>
      </c>
      <c r="D6" s="51" t="s">
        <v>200</v>
      </c>
    </row>
    <row r="7" spans="1:5">
      <c r="A7" s="52">
        <v>6</v>
      </c>
      <c r="B7" s="52">
        <v>60000</v>
      </c>
      <c r="C7" s="52" t="s">
        <v>132</v>
      </c>
      <c r="D7" s="51" t="s">
        <v>201</v>
      </c>
    </row>
    <row r="8" spans="1:5">
      <c r="A8" s="52">
        <v>7</v>
      </c>
      <c r="B8" s="52">
        <v>30000</v>
      </c>
      <c r="C8" s="52" t="s">
        <v>132</v>
      </c>
      <c r="D8" s="51" t="s">
        <v>202</v>
      </c>
    </row>
    <row r="9" spans="1:5">
      <c r="A9" s="52">
        <v>8</v>
      </c>
      <c r="B9" s="52">
        <v>50000</v>
      </c>
      <c r="C9" s="52" t="s">
        <v>132</v>
      </c>
      <c r="D9" s="51" t="s">
        <v>203</v>
      </c>
      <c r="E9" t="s">
        <v>338</v>
      </c>
    </row>
    <row r="10" spans="1:5">
      <c r="A10" s="52">
        <v>9</v>
      </c>
      <c r="B10" s="52">
        <v>30000</v>
      </c>
      <c r="C10" s="52" t="s">
        <v>132</v>
      </c>
      <c r="D10" s="51" t="s">
        <v>204</v>
      </c>
      <c r="E10" t="s">
        <v>339</v>
      </c>
    </row>
    <row r="11" spans="1:5">
      <c r="A11" s="52">
        <v>10</v>
      </c>
      <c r="B11" s="52">
        <v>0</v>
      </c>
      <c r="C11" s="52" t="s">
        <v>132</v>
      </c>
      <c r="D11" s="51" t="s">
        <v>205</v>
      </c>
    </row>
    <row r="12" spans="1:5">
      <c r="A12" s="52">
        <v>11</v>
      </c>
      <c r="B12" s="52">
        <v>0</v>
      </c>
      <c r="C12" s="52" t="s">
        <v>132</v>
      </c>
      <c r="D12" s="51" t="s">
        <v>206</v>
      </c>
    </row>
    <row r="13" spans="1:5">
      <c r="A13" s="52">
        <v>12</v>
      </c>
      <c r="B13" s="52">
        <v>0</v>
      </c>
      <c r="C13" s="52" t="s">
        <v>132</v>
      </c>
      <c r="D13" s="51" t="s">
        <v>207</v>
      </c>
    </row>
    <row r="14" spans="1:5">
      <c r="A14" s="52">
        <v>13</v>
      </c>
      <c r="B14" s="52">
        <v>0</v>
      </c>
      <c r="C14" s="52" t="s">
        <v>132</v>
      </c>
      <c r="D14" s="51" t="s">
        <v>208</v>
      </c>
    </row>
    <row r="15" spans="1:5">
      <c r="A15" s="52">
        <v>14</v>
      </c>
      <c r="B15" s="52">
        <v>0</v>
      </c>
      <c r="C15" s="52" t="s">
        <v>132</v>
      </c>
      <c r="D15" s="51" t="s">
        <v>209</v>
      </c>
    </row>
    <row r="16" spans="1:5">
      <c r="A16" s="52">
        <v>15</v>
      </c>
      <c r="B16" s="52">
        <v>0</v>
      </c>
      <c r="C16" s="52" t="s">
        <v>132</v>
      </c>
      <c r="D16" s="51" t="s">
        <v>210</v>
      </c>
    </row>
    <row r="17" spans="1:5">
      <c r="A17" s="52">
        <v>16</v>
      </c>
      <c r="B17" s="52">
        <v>0</v>
      </c>
      <c r="C17" s="52" t="s">
        <v>132</v>
      </c>
      <c r="D17" s="51" t="s">
        <v>211</v>
      </c>
    </row>
    <row r="18" spans="1:5">
      <c r="A18" s="52">
        <v>17</v>
      </c>
      <c r="B18" s="52">
        <v>0</v>
      </c>
      <c r="C18" s="52" t="s">
        <v>132</v>
      </c>
      <c r="D18" s="51" t="s">
        <v>212</v>
      </c>
    </row>
    <row r="19" spans="1:5">
      <c r="A19" s="52">
        <v>18</v>
      </c>
      <c r="B19" s="52">
        <v>40000</v>
      </c>
      <c r="C19" s="52" t="s">
        <v>132</v>
      </c>
      <c r="D19" s="51" t="s">
        <v>213</v>
      </c>
      <c r="E19" t="s">
        <v>338</v>
      </c>
    </row>
    <row r="20" spans="1:5">
      <c r="A20" s="52">
        <v>19</v>
      </c>
      <c r="B20" s="52">
        <v>20000</v>
      </c>
      <c r="C20" s="52" t="s">
        <v>132</v>
      </c>
      <c r="D20" s="51" t="s">
        <v>214</v>
      </c>
      <c r="E20" t="s">
        <v>339</v>
      </c>
    </row>
    <row r="21" spans="1:5">
      <c r="A21" s="52">
        <v>20</v>
      </c>
      <c r="B21" s="52">
        <v>0</v>
      </c>
      <c r="C21" s="52" t="s">
        <v>132</v>
      </c>
      <c r="D21" s="51" t="s">
        <v>215</v>
      </c>
    </row>
    <row r="22" spans="1:5">
      <c r="A22" s="52">
        <v>21</v>
      </c>
      <c r="B22" s="52">
        <v>0</v>
      </c>
      <c r="C22" s="52" t="s">
        <v>132</v>
      </c>
      <c r="D22" s="51" t="s">
        <v>216</v>
      </c>
    </row>
    <row r="23" spans="1:5">
      <c r="A23" s="52">
        <v>22</v>
      </c>
      <c r="B23" s="52">
        <v>0</v>
      </c>
      <c r="C23" s="52" t="s">
        <v>132</v>
      </c>
      <c r="D23" s="51" t="s">
        <v>217</v>
      </c>
    </row>
    <row r="24" spans="1:5">
      <c r="A24" s="52">
        <v>23</v>
      </c>
      <c r="B24" s="52">
        <v>0</v>
      </c>
      <c r="C24" s="52" t="s">
        <v>132</v>
      </c>
      <c r="D24" s="51" t="s">
        <v>218</v>
      </c>
    </row>
    <row r="25" spans="1:5">
      <c r="A25" s="52">
        <v>24</v>
      </c>
      <c r="B25" s="52">
        <v>0</v>
      </c>
      <c r="C25" s="52" t="s">
        <v>132</v>
      </c>
      <c r="D25" s="51" t="s">
        <v>219</v>
      </c>
    </row>
    <row r="26" spans="1:5">
      <c r="A26" s="52">
        <v>25</v>
      </c>
      <c r="B26" s="52">
        <v>0</v>
      </c>
      <c r="C26" s="52" t="s">
        <v>132</v>
      </c>
      <c r="D26" s="51" t="s">
        <v>220</v>
      </c>
    </row>
    <row r="27" spans="1:5">
      <c r="A27" s="52">
        <v>26</v>
      </c>
      <c r="B27" s="52">
        <v>0</v>
      </c>
      <c r="C27" s="52" t="s">
        <v>132</v>
      </c>
      <c r="D27" s="51" t="s">
        <v>221</v>
      </c>
    </row>
    <row r="28" spans="1:5">
      <c r="A28" s="52">
        <v>27</v>
      </c>
      <c r="B28" s="52">
        <v>0</v>
      </c>
      <c r="C28" s="52" t="s">
        <v>132</v>
      </c>
      <c r="D28" s="51" t="s">
        <v>222</v>
      </c>
    </row>
    <row r="29" spans="1:5">
      <c r="A29" s="52">
        <v>28</v>
      </c>
      <c r="B29" s="52">
        <v>20000</v>
      </c>
      <c r="C29" s="52" t="s">
        <v>132</v>
      </c>
      <c r="D29" s="51" t="s">
        <v>223</v>
      </c>
      <c r="E29" t="s">
        <v>338</v>
      </c>
    </row>
    <row r="30" spans="1:5">
      <c r="A30" s="52">
        <v>29</v>
      </c>
      <c r="B30" s="52">
        <v>10000</v>
      </c>
      <c r="C30" s="52" t="s">
        <v>132</v>
      </c>
      <c r="D30" s="51" t="s">
        <v>224</v>
      </c>
      <c r="E30" t="s">
        <v>339</v>
      </c>
    </row>
    <row r="31" spans="1:5">
      <c r="A31" s="52">
        <v>30</v>
      </c>
      <c r="B31" s="52">
        <v>0</v>
      </c>
      <c r="C31" s="52" t="s">
        <v>132</v>
      </c>
      <c r="D31" s="51" t="s">
        <v>225</v>
      </c>
    </row>
    <row r="32" spans="1:5">
      <c r="A32" s="52">
        <v>31</v>
      </c>
      <c r="B32" s="52">
        <v>0</v>
      </c>
      <c r="C32" s="52" t="s">
        <v>132</v>
      </c>
      <c r="D32" s="51" t="s">
        <v>226</v>
      </c>
    </row>
    <row r="33" spans="1:4">
      <c r="A33" s="52">
        <v>32</v>
      </c>
      <c r="B33" s="52">
        <v>0</v>
      </c>
      <c r="C33" s="52" t="s">
        <v>132</v>
      </c>
      <c r="D33" s="51" t="s">
        <v>227</v>
      </c>
    </row>
    <row r="34" spans="1:4">
      <c r="A34" s="52">
        <v>33</v>
      </c>
      <c r="B34" s="52">
        <v>0</v>
      </c>
      <c r="C34" s="52" t="s">
        <v>132</v>
      </c>
      <c r="D34" s="51" t="s">
        <v>228</v>
      </c>
    </row>
    <row r="35" spans="1:4">
      <c r="A35" s="52">
        <v>34</v>
      </c>
      <c r="B35" s="52">
        <v>0</v>
      </c>
      <c r="C35" s="52" t="s">
        <v>132</v>
      </c>
      <c r="D35" s="51" t="s">
        <v>229</v>
      </c>
    </row>
    <row r="36" spans="1:4">
      <c r="A36" s="52">
        <v>35</v>
      </c>
      <c r="B36" s="52">
        <v>0</v>
      </c>
      <c r="C36" s="52" t="s">
        <v>132</v>
      </c>
      <c r="D36" s="51" t="s">
        <v>230</v>
      </c>
    </row>
    <row r="37" spans="1:4">
      <c r="A37" s="52">
        <v>36</v>
      </c>
      <c r="B37" s="52">
        <v>0</v>
      </c>
      <c r="C37" s="52" t="s">
        <v>132</v>
      </c>
      <c r="D37" s="51" t="s">
        <v>231</v>
      </c>
    </row>
    <row r="38" spans="1:4">
      <c r="A38" s="52">
        <v>37</v>
      </c>
      <c r="B38" s="52">
        <v>0</v>
      </c>
      <c r="C38" s="52" t="s">
        <v>132</v>
      </c>
      <c r="D38" s="51" t="s">
        <v>232</v>
      </c>
    </row>
    <row r="39" spans="1:4">
      <c r="A39" s="52">
        <v>38</v>
      </c>
      <c r="B39" s="52">
        <v>50000</v>
      </c>
      <c r="C39" s="52" t="s">
        <v>132</v>
      </c>
      <c r="D39" s="51" t="s">
        <v>94</v>
      </c>
    </row>
    <row r="40" spans="1:4">
      <c r="A40" s="52">
        <v>39</v>
      </c>
      <c r="B40" s="52">
        <v>180000</v>
      </c>
      <c r="C40" s="52" t="s">
        <v>132</v>
      </c>
      <c r="D40" s="51" t="s">
        <v>95</v>
      </c>
    </row>
    <row r="41" spans="1:4">
      <c r="A41" s="52">
        <v>40</v>
      </c>
      <c r="B41" s="52">
        <v>100000</v>
      </c>
      <c r="C41" s="52" t="s">
        <v>132</v>
      </c>
      <c r="D41" s="51" t="s">
        <v>96</v>
      </c>
    </row>
    <row r="42" spans="1:4">
      <c r="A42" s="52">
        <v>41</v>
      </c>
      <c r="B42" s="52">
        <v>130000</v>
      </c>
      <c r="C42" s="52" t="s">
        <v>132</v>
      </c>
      <c r="D42" s="51" t="s">
        <v>233</v>
      </c>
    </row>
    <row r="43" spans="1:4">
      <c r="A43" s="52">
        <v>42</v>
      </c>
      <c r="B43" s="52">
        <v>0</v>
      </c>
      <c r="C43" s="52" t="s">
        <v>132</v>
      </c>
      <c r="D43" s="51" t="s">
        <v>234</v>
      </c>
    </row>
    <row r="44" spans="1:4">
      <c r="A44" s="52">
        <v>43</v>
      </c>
      <c r="B44" s="52">
        <v>10000</v>
      </c>
      <c r="C44" s="52" t="s">
        <v>132</v>
      </c>
      <c r="D44" s="51" t="s">
        <v>98</v>
      </c>
    </row>
    <row r="45" spans="1:4">
      <c r="A45" s="52">
        <v>44</v>
      </c>
      <c r="B45" s="52">
        <v>100000</v>
      </c>
      <c r="C45" s="52" t="s">
        <v>132</v>
      </c>
      <c r="D45" s="51" t="s">
        <v>99</v>
      </c>
    </row>
    <row r="46" spans="1:4">
      <c r="A46" s="52">
        <v>45</v>
      </c>
      <c r="B46" s="52">
        <v>220000</v>
      </c>
      <c r="C46" s="52" t="s">
        <v>132</v>
      </c>
      <c r="D46" s="51" t="s">
        <v>100</v>
      </c>
    </row>
    <row r="47" spans="1:4">
      <c r="A47" s="52">
        <v>46</v>
      </c>
      <c r="B47" s="52">
        <v>10000</v>
      </c>
      <c r="C47" s="52" t="s">
        <v>132</v>
      </c>
      <c r="D47" s="51" t="s">
        <v>101</v>
      </c>
    </row>
    <row r="48" spans="1:4">
      <c r="A48" s="52">
        <v>47</v>
      </c>
      <c r="B48" s="52">
        <v>50000</v>
      </c>
      <c r="C48" s="52" t="s">
        <v>132</v>
      </c>
      <c r="D48" s="51" t="s">
        <v>235</v>
      </c>
    </row>
    <row r="49" spans="1:4">
      <c r="A49" s="52">
        <v>48</v>
      </c>
      <c r="B49" s="52">
        <v>10000</v>
      </c>
      <c r="C49" s="52" t="s">
        <v>132</v>
      </c>
      <c r="D49" s="51" t="s">
        <v>103</v>
      </c>
    </row>
    <row r="50" spans="1:4">
      <c r="A50" s="52">
        <v>49</v>
      </c>
      <c r="B50" s="52">
        <v>10000</v>
      </c>
      <c r="C50" s="52" t="s">
        <v>132</v>
      </c>
      <c r="D50" s="51" t="s">
        <v>236</v>
      </c>
    </row>
    <row r="51" spans="1:4">
      <c r="A51" s="52">
        <v>50</v>
      </c>
      <c r="B51" s="52">
        <v>2000000</v>
      </c>
      <c r="C51" s="52" t="s">
        <v>132</v>
      </c>
      <c r="D51" s="51" t="s">
        <v>244</v>
      </c>
    </row>
    <row r="52" spans="1:4">
      <c r="A52" s="52">
        <v>51</v>
      </c>
      <c r="B52" s="52">
        <v>3</v>
      </c>
      <c r="C52" s="52" t="s">
        <v>132</v>
      </c>
      <c r="D52" s="51" t="s">
        <v>245</v>
      </c>
    </row>
    <row r="53" spans="1:4">
      <c r="A53" s="52">
        <v>52</v>
      </c>
      <c r="B53" s="52">
        <v>1500</v>
      </c>
      <c r="C53" s="52" t="s">
        <v>132</v>
      </c>
      <c r="D53" s="51" t="s">
        <v>246</v>
      </c>
    </row>
  </sheetData>
  <phoneticPr fontId="2"/>
  <pageMargins left="0.7" right="0.7" top="0.75" bottom="0.75" header="0.3" footer="0.3"/>
  <pageSetup paperSize="9" orientation="portrait" r:id="rId1"/>
  <headerFooter>
    <oddHeader>&amp;L&amp;A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G27" sqref="G27"/>
    </sheetView>
  </sheetViews>
  <sheetFormatPr defaultRowHeight="13.5"/>
  <cols>
    <col min="4" max="4" width="35.875" bestFit="1" customWidth="1"/>
  </cols>
  <sheetData>
    <row r="1" spans="1:4">
      <c r="A1" s="52" t="s">
        <v>249</v>
      </c>
      <c r="B1" s="52" t="s">
        <v>129</v>
      </c>
      <c r="C1" s="52" t="s">
        <v>130</v>
      </c>
      <c r="D1" s="52" t="s">
        <v>131</v>
      </c>
    </row>
    <row r="2" spans="1:4">
      <c r="A2" s="52">
        <v>1</v>
      </c>
      <c r="B2" s="52">
        <v>6</v>
      </c>
      <c r="C2" s="52" t="s">
        <v>132</v>
      </c>
      <c r="D2" s="52" t="s">
        <v>340</v>
      </c>
    </row>
    <row r="3" spans="1:4">
      <c r="A3" s="52">
        <v>2</v>
      </c>
      <c r="B3" s="52">
        <v>8</v>
      </c>
      <c r="C3" s="52" t="s">
        <v>132</v>
      </c>
      <c r="D3" s="52" t="s">
        <v>341</v>
      </c>
    </row>
    <row r="4" spans="1:4">
      <c r="A4" s="52">
        <v>3</v>
      </c>
      <c r="B4" s="52">
        <v>1000</v>
      </c>
      <c r="C4" s="52" t="s">
        <v>132</v>
      </c>
      <c r="D4" s="52" t="s">
        <v>342</v>
      </c>
    </row>
    <row r="5" spans="1:4">
      <c r="A5" s="52">
        <v>4</v>
      </c>
      <c r="B5" s="52">
        <v>100</v>
      </c>
      <c r="C5" s="52" t="s">
        <v>132</v>
      </c>
      <c r="D5" s="52" t="s">
        <v>343</v>
      </c>
    </row>
  </sheetData>
  <phoneticPr fontId="2"/>
  <pageMargins left="0.7" right="0.7" top="0.75" bottom="0.75" header="0.3" footer="0.3"/>
  <pageSetup paperSize="9" orientation="portrait"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海外居住者のための収入等申告書</vt:lpstr>
      <vt:lpstr>記入例</vt:lpstr>
      <vt:lpstr>レート表</vt:lpstr>
      <vt:lpstr>計算シート</vt:lpstr>
      <vt:lpstr>T11所得区分</vt:lpstr>
      <vt:lpstr>T12給与所得</vt:lpstr>
      <vt:lpstr>T13人的控除</vt:lpstr>
      <vt:lpstr>T15調整控除</vt:lpstr>
      <vt:lpstr>T16税率等</vt:lpstr>
      <vt:lpstr>海外居住者のための収入等申告書!Print_Area</vt:lpstr>
      <vt:lpstr>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海外居住者のための収入等申告書</dc:title>
  <dc:creator/>
  <cp:lastModifiedBy/>
  <dcterms:created xsi:type="dcterms:W3CDTF">2006-09-16T00:00:00Z</dcterms:created>
  <dcterms:modified xsi:type="dcterms:W3CDTF">2020-01-23T00:22:49Z</dcterms:modified>
</cp:coreProperties>
</file>